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Transparencia Comude\4to trimestre 2024\Contable\Excel\"/>
    </mc:Choice>
  </mc:AlternateContent>
  <bookViews>
    <workbookView xWindow="0" yWindow="0" windowWidth="17280" windowHeight="909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F19" i="9"/>
  <c r="E19" i="9"/>
  <c r="D19" i="9"/>
  <c r="C19" i="9"/>
  <c r="B19" i="9"/>
  <c r="E9" i="2" l="1"/>
  <c r="B9" i="2"/>
  <c r="B17" i="2" l="1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0" i="20" l="1"/>
  <c r="D30" i="20"/>
  <c r="F29" i="19"/>
  <c r="F30" i="20"/>
  <c r="B30" i="20"/>
  <c r="G28" i="22"/>
  <c r="E28" i="22"/>
  <c r="E30" i="20"/>
  <c r="B31" i="16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C42" i="8"/>
  <c r="D42" i="8"/>
  <c r="E42" i="8"/>
  <c r="F42" i="8"/>
  <c r="G42" i="8"/>
  <c r="B4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C60" i="2"/>
  <c r="B60" i="2"/>
  <c r="C41" i="2"/>
  <c r="B41" i="2"/>
  <c r="C38" i="2"/>
  <c r="D41" i="6" l="1"/>
  <c r="G71" i="7"/>
  <c r="G146" i="7"/>
  <c r="E65" i="6"/>
  <c r="G59" i="6"/>
  <c r="G28" i="6"/>
  <c r="E84" i="7"/>
  <c r="G62" i="7"/>
  <c r="E47" i="2"/>
  <c r="E59" i="2" s="1"/>
  <c r="C65" i="6"/>
  <c r="F65" i="6"/>
  <c r="F52" i="8"/>
  <c r="C9" i="9"/>
  <c r="E52" i="8"/>
  <c r="C41" i="6"/>
  <c r="C70" i="6" s="1"/>
  <c r="F41" i="6"/>
  <c r="F70" i="6" s="1"/>
  <c r="F8" i="3"/>
  <c r="F20" i="3" s="1"/>
  <c r="E79" i="2"/>
  <c r="F79" i="2"/>
  <c r="F47" i="2"/>
  <c r="F59" i="2" s="1"/>
  <c r="C9" i="7"/>
  <c r="K20" i="4"/>
  <c r="E20" i="4"/>
  <c r="I20" i="4"/>
  <c r="C43" i="9"/>
  <c r="B43" i="9"/>
  <c r="D9" i="9"/>
  <c r="E9" i="9"/>
  <c r="G9" i="9"/>
  <c r="B9" i="9"/>
  <c r="D43" i="9"/>
  <c r="E43" i="9"/>
  <c r="G43" i="9"/>
  <c r="B52" i="8"/>
  <c r="D52" i="8"/>
  <c r="C52" i="8"/>
  <c r="G52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G41" i="6" l="1"/>
  <c r="G65" i="6"/>
  <c r="E70" i="6"/>
  <c r="E159" i="7"/>
  <c r="E81" i="2"/>
  <c r="C77" i="9"/>
  <c r="F159" i="7"/>
  <c r="B70" i="6"/>
  <c r="F81" i="2"/>
  <c r="C159" i="7"/>
  <c r="G9" i="7"/>
  <c r="E77" i="9"/>
  <c r="G77" i="9"/>
  <c r="D77" i="9"/>
  <c r="B77" i="9"/>
  <c r="F77" i="9"/>
  <c r="D159" i="7"/>
  <c r="G84" i="7"/>
  <c r="G42" i="6"/>
  <c r="G70" i="6"/>
  <c r="G159" i="7" l="1"/>
  <c r="B38" i="2"/>
  <c r="C31" i="2"/>
  <c r="B31" i="2"/>
  <c r="C25" i="2"/>
  <c r="B25" i="2"/>
  <c r="B47" i="2" s="1"/>
  <c r="C17" i="2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<sst xmlns="http://schemas.openxmlformats.org/spreadsheetml/2006/main" count="1049" uniqueCount="639">
  <si>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</si>
  <si>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</si>
  <si>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</si>
  <si>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</si>
  <si>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</si>
  <si>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</si>
  <si>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</si>
  <si>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</si>
  <si>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</si>
  <si>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</si>
  <si>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</si>
  <si>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</si>
  <si>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</si>
  <si>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</si>
  <si>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</si>
  <si>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</si>
  <si>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</si>
  <si>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</si>
  <si>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</si>
  <si>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</si>
  <si>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</si>
  <si>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</si>
  <si>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</si>
  <si>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</si>
  <si>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</si>
  <si>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</si>
  <si>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</si>
  <si>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</si>
  <si>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</si>
  <si>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</si>
  <si>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</si>
  <si>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</si>
  <si>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</si>
  <si>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</si>
  <si>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</si>
  <si>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</si>
  <si>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</si>
  <si>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</si>
  <si>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</si>
  <si>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</si>
  <si>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</si>
  <si>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</si>
  <si>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</si>
  <si>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</si>
  <si>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</si>
  <si>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</si>
  <si>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</si>
  <si>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</si>
  <si>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</si>
  <si>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</si>
  <si>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</si>
  <si>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</si>
  <si>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</si>
  <si>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</si>
  <si>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</si>
  <si>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</si>
  <si>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</si>
  <si>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</si>
  <si>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</si>
  <si>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</si>
  <si>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</si>
  <si>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</si>
  <si>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</si>
  <si>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</si>
  <si>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</si>
  <si>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</si>
  <si>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</si>
  <si>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</si>
  <si>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</si>
  <si>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</si>
  <si>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</si>
  <si>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</si>
  <si>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</si>
  <si>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</si>
  <si>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</si>
  <si>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</si>
  <si>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</si>
  <si>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</si>
  <si>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</si>
  <si>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</si>
  <si>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</si>
  <si>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</si>
  <si>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</si>
  <si>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</si>
  <si>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</si>
  <si>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</si>
  <si>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</si>
  <si>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</si>
  <si>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</si>
  <si>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</si>
  <si>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</si>
  <si>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</si>
  <si>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</si>
  <si>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</si>
  <si>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</si>
  <si>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</si>
  <si>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</si>
  <si>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</si>
  <si>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</si>
  <si>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</si>
  <si>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</si>
  <si>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</si>
  <si>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</si>
  <si>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</si>
  <si>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</si>
  <si>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</si>
  <si>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</si>
  <si>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</si>
  <si>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</si>
  <si>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</si>
  <si>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</si>
  <si>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</si>
  <si>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</si>
  <si>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</si>
  <si>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</si>
  <si>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</si>
  <si>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</si>
  <si>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</si>
  <si>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</si>
  <si>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</si>
  <si>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</si>
  <si>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</si>
  <si>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</si>
  <si>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</si>
  <si>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</si>
  <si>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</si>
  <si>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</si>
  <si>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</si>
  <si>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</si>
  <si>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</si>
  <si>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</si>
  <si>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</si>
  <si>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</si>
  <si>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</si>
  <si>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</si>
  <si>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</si>
  <si>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</si>
  <si>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</si>
  <si>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</si>
  <si>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</si>
  <si>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</si>
  <si>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</si>
  <si>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</si>
  <si>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</si>
  <si>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</si>
  <si>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</si>
  <si>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</si>
  <si>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</si>
  <si>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</si>
  <si>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</si>
  <si>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</si>
  <si>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</si>
  <si>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</si>
  <si>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</si>
  <si>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</si>
  <si>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</si>
  <si>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</si>
  <si>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</si>
  <si>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</si>
  <si>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</si>
  <si>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</si>
  <si>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</si>
  <si>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</si>
  <si>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</si>
  <si>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</si>
  <si>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</si>
  <si>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</si>
  <si>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</si>
  <si>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</si>
  <si>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</si>
  <si>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</si>
  <si>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</si>
  <si>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</si>
  <si>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</si>
  <si>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</si>
  <si>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</si>
  <si>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</si>
  <si>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</si>
  <si>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</si>
  <si>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</si>
  <si>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</si>
  <si>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</si>
  <si>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</si>
  <si>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</si>
  <si>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</si>
  <si>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</si>
  <si>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</si>
  <si>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</si>
  <si>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</si>
  <si>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</si>
  <si>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</si>
  <si>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</si>
  <si>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</si>
  <si>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</si>
  <si>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</si>
  <si>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</si>
  <si>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</si>
  <si>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</si>
  <si>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</si>
  <si>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</si>
  <si>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</si>
  <si>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</si>
  <si>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</si>
  <si>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</si>
  <si>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</si>
  <si>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</si>
  <si>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</si>
  <si>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</si>
  <si>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</si>
  <si>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</si>
  <si>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</si>
  <si>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</si>
  <si>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</si>
  <si>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</si>
  <si>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</si>
  <si>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</si>
  <si>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</si>
  <si>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</si>
  <si>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</si>
  <si>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</si>
  <si>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</si>
  <si>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</si>
  <si>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</si>
  <si>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</si>
  <si>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</si>
  <si>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</si>
  <si>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</si>
  <si>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</si>
  <si>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</si>
  <si>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</si>
  <si>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</si>
  <si>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</si>
  <si>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</si>
  <si>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</si>
  <si>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</si>
  <si>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</si>
  <si>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</si>
  <si>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</si>
  <si>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</si>
  <si>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</si>
  <si>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</si>
  <si>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</si>
  <si>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</si>
  <si>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</si>
  <si>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</si>
  <si>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</si>
  <si>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</si>
  <si>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</si>
  <si>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</si>
  <si>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</si>
  <si>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</si>
  <si>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</si>
  <si>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</si>
  <si>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</si>
  <si>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</si>
  <si>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</si>
  <si>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</si>
  <si>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</si>
  <si>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</si>
  <si>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</si>
  <si>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</si>
  <si>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</si>
  <si>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</si>
  <si>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</si>
  <si>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</si>
  <si>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</si>
  <si>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</si>
  <si>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</si>
  <si>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</si>
  <si>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</si>
  <si>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</si>
  <si>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</si>
  <si>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</si>
  <si>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</si>
  <si>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</si>
  <si>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</si>
  <si>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</si>
  <si>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</si>
  <si>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</si>
  <si>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</si>
  <si>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</si>
  <si>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</si>
  <si>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</si>
  <si>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</si>
  <si>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</si>
  <si>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</si>
  <si>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</si>
  <si>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</si>
  <si>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</si>
  <si>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</si>
  <si>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</si>
  <si>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</si>
  <si>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</si>
  <si>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</si>
  <si>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</si>
  <si>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</si>
  <si>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</si>
  <si>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</si>
  <si>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</si>
  <si>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</si>
  <si>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</si>
  <si>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</si>
  <si>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</si>
  <si>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</si>
  <si>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</si>
  <si>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</si>
  <si>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</si>
  <si>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</si>
  <si>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</si>
  <si>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</si>
  <si>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</si>
  <si>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</si>
  <si>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</si>
  <si>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</si>
  <si>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</si>
  <si>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</si>
  <si>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</si>
  <si>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</si>
  <si>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</si>
  <si>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</si>
  <si>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</si>
  <si>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</si>
  <si>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</si>
  <si>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</si>
  <si>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</si>
  <si>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</si>
  <si>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</si>
  <si>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</si>
  <si>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</si>
  <si>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</si>
  <si>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</si>
  <si>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</si>
  <si>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</si>
  <si>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</si>
  <si>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</si>
  <si>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</si>
  <si>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</si>
  <si>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</si>
  <si>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</si>
  <si>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</si>
  <si>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</si>
  <si>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</si>
  <si>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</si>
  <si>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</si>
  <si>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</si>
  <si>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</si>
  <si>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</si>
  <si>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</si>
  <si>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</si>
  <si>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</si>
  <si>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</si>
  <si>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</si>
  <si>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</si>
  <si>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</si>
  <si>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</si>
  <si>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</si>
  <si>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</si>
  <si>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</si>
  <si>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</si>
  <si>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</si>
  <si>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</si>
  <si>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</si>
  <si>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</si>
  <si>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</si>
  <si>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</si>
  <si>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</si>
  <si>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</si>
  <si>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</si>
  <si>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</si>
  <si>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</si>
  <si>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</si>
  <si>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</si>
  <si>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</si>
  <si>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</si>
  <si>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</si>
  <si>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</si>
  <si>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</si>
  <si>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</si>
  <si>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</si>
  <si>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</si>
  <si>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</si>
  <si>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</si>
  <si>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</si>
  <si>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</si>
  <si>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</si>
  <si>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</si>
  <si>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</si>
  <si>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</si>
  <si>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</si>
  <si>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</si>
  <si>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</si>
  <si>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</si>
  <si>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</si>
  <si>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</si>
  <si>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</si>
  <si>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</si>
  <si>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</si>
  <si>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</si>
  <si>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</si>
  <si>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</si>
  <si>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</si>
  <si>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</si>
  <si>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</si>
  <si>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</si>
  <si>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</si>
  <si>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</si>
  <si>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</si>
  <si>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</si>
  <si>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</si>
  <si>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</si>
  <si>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</si>
  <si>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</si>
  <si>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</si>
  <si>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</si>
  <si>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</si>
  <si>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</si>
  <si>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</si>
  <si>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</si>
  <si>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</si>
  <si>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</si>
  <si>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</si>
  <si>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</si>
  <si>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</si>
  <si>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</si>
  <si>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</si>
  <si>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</si>
  <si>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</si>
  <si>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</si>
  <si>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</si>
  <si>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</si>
  <si>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</si>
  <si>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</si>
  <si>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</si>
  <si>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</si>
  <si>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</si>
  <si>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</si>
  <si>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</si>
  <si>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</si>
  <si>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</si>
  <si>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</si>
  <si>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</si>
  <si>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</si>
  <si>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</si>
  <si>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</si>
  <si>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</si>
  <si>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</si>
  <si>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</si>
  <si>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</si>
  <si>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</si>
  <si>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</si>
  <si>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</si>
  <si>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</si>
  <si>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</si>
  <si>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</si>
  <si>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</si>
  <si>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</si>
  <si>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</si>
  <si>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</si>
  <si>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</si>
  <si>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</si>
  <si>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</si>
  <si>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</si>
  <si>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</si>
  <si>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</si>
  <si>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</si>
  <si>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</si>
  <si>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</si>
  <si>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</si>
  <si>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</si>
  <si>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</si>
  <si>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</si>
  <si>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</si>
  <si>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</si>
  <si>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</si>
  <si>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</si>
  <si>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</si>
  <si>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</si>
  <si>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</si>
  <si>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</si>
  <si>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</si>
  <si>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</si>
  <si>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</si>
  <si>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</si>
  <si>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</si>
  <si>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</si>
  <si>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</si>
  <si>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</si>
  <si>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</si>
  <si>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</si>
  <si>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</si>
  <si>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</si>
  <si>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</si>
  <si>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</si>
  <si>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</si>
  <si>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</si>
  <si>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</si>
  <si>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</si>
  <si>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</si>
  <si>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</si>
  <si>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</si>
  <si>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</si>
  <si>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</si>
  <si>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</si>
  <si>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</si>
  <si>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</si>
  <si>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</si>
  <si>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</si>
  <si>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</si>
  <si>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</si>
  <si>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</si>
  <si>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</si>
  <si>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</si>
  <si>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</si>
  <si>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</si>
  <si>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</si>
  <si>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</si>
  <si>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</si>
  <si>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</si>
  <si>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</si>
  <si>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</si>
  <si>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</si>
  <si>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</si>
  <si>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</si>
  <si>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</si>
  <si>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</si>
  <si>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</si>
  <si>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</si>
  <si>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</si>
  <si>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</si>
  <si>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</si>
  <si>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</si>
  <si>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</si>
  <si>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</si>
  <si>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</si>
  <si>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</si>
  <si>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</si>
  <si>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</si>
  <si>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</si>
  <si>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</si>
  <si>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</si>
  <si>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</si>
  <si>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</si>
  <si>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</si>
  <si>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</si>
  <si>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</si>
  <si>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</si>
  <si>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</si>
  <si>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</si>
  <si>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</si>
  <si>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</si>
  <si>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</si>
  <si>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</si>
  <si>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</si>
  <si>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</si>
  <si>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</si>
  <si>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</si>
  <si>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</si>
  <si>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</si>
  <si>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</si>
  <si>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</si>
  <si>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</si>
  <si>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</si>
  <si>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</si>
  <si>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</si>
  <si>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</si>
  <si>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</si>
  <si>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</si>
  <si>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</si>
  <si>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</si>
  <si>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</si>
  <si>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</si>
  <si>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</si>
  <si>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</si>
  <si>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</si>
  <si>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</si>
  <si>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</si>
  <si>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</si>
  <si>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</si>
  <si>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</si>
  <si>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</si>
  <si>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</si>
  <si>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</si>
  <si>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</si>
  <si>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</si>
  <si>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</si>
  <si>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</si>
  <si>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</si>
  <si>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</si>
  <si>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 Cultura Física y Deporte de León, Guanajuato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</si>
  <si>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</si>
  <si>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</si>
  <si>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</si>
  <si>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</si>
  <si>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</si>
  <si>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</si>
  <si>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</si>
  <si>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</si>
  <si>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</si>
  <si>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</si>
  <si>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</si>
  <si>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</si>
  <si>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</si>
  <si>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</si>
  <si>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</si>
  <si>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</si>
  <si>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</si>
  <si>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</si>
  <si>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</si>
  <si>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MASIFICACION DE LA ACTIVACION FISICA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</si>
  <si>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</si>
  <si>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</si>
  <si>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</si>
  <si>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</si>
  <si>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</si>
  <si>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</si>
  <si>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</si>
  <si>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</si>
  <si>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</si>
  <si>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</si>
  <si>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DEPORTES Y CF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</si>
  <si>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</si>
  <si>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</si>
  <si>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</si>
  <si>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</si>
  <si>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</si>
  <si>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</si>
  <si>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2023
(de iniciativa de Ley) (c)</t>
  </si>
  <si>
    <t>2025 (d)</t>
  </si>
  <si>
    <t>2026 (d)</t>
  </si>
  <si>
    <t>2027 (d)</t>
  </si>
  <si>
    <t>2028 (d)</t>
  </si>
  <si>
    <t>2023 (c)</t>
  </si>
  <si>
    <t>2022 (c)</t>
  </si>
  <si>
    <t>2021 (c)</t>
  </si>
  <si>
    <t>2020 (c)</t>
  </si>
  <si>
    <t>2019 (c)</t>
  </si>
  <si>
    <t>Al 31 de Diciembre de 2023 y al 31 de Diciembre de 2024 (b)</t>
  </si>
  <si>
    <t>Del 1 de Enero al 31 de Diciembre de 2024 (b)</t>
  </si>
  <si>
    <t>Durante el Periodo del Cuarto Trimestre 2024 no se efectuó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</si>
</sst>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Border="1" applyAlignment="1" applyProtection="1">
      <alignment horizontal="left" vertical="top"/>
      <protection locked="0"/>
    </xf>
    <xf numFmtId="4" fontId="0" fillId="0" borderId="0" xfId="0" applyNumberFormat="1"/>
    <xf numFmtId="4" fontId="0" fillId="0" borderId="7" xfId="0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5" zoomScaleNormal="75" workbookViewId="0">
      <selection activeCell="A27" sqref="A2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636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31770007</v>
      </c>
      <c r="C9" s="47">
        <f>SUM(C10:C16)</f>
        <v>27043339.039999999</v>
      </c>
      <c r="D9" s="46" t="s">
        <v>10</v>
      </c>
      <c r="E9" s="47">
        <f>SUM(E10:E18)</f>
        <v>6699273.3499999996</v>
      </c>
      <c r="F9" s="47">
        <f>SUM(F10:F18)</f>
        <v>5755004.6300000008</v>
      </c>
    </row>
    <row r="10" spans="1:6" x14ac:dyDescent="0.25">
      <c r="A10" s="48" t="s">
        <v>11</v>
      </c>
      <c r="B10" s="47">
        <v>37000</v>
      </c>
      <c r="C10" s="47">
        <v>37000</v>
      </c>
      <c r="D10" s="48" t="s">
        <v>12</v>
      </c>
      <c r="E10" s="47">
        <v>645685.84</v>
      </c>
      <c r="F10" s="47">
        <v>493972.96</v>
      </c>
    </row>
    <row r="11" spans="1:6" x14ac:dyDescent="0.25">
      <c r="A11" s="48" t="s">
        <v>13</v>
      </c>
      <c r="B11" s="47">
        <v>18062959.91</v>
      </c>
      <c r="C11" s="47">
        <v>10544234.01</v>
      </c>
      <c r="D11" s="48" t="s">
        <v>14</v>
      </c>
      <c r="E11" s="47">
        <v>876958.96</v>
      </c>
      <c r="F11" s="47">
        <v>814661.17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13656821.09</v>
      </c>
      <c r="C13" s="47">
        <v>16448879.029999999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13226</v>
      </c>
      <c r="C15" s="47">
        <v>13226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3214679.31</v>
      </c>
      <c r="F16" s="47">
        <v>2394825.4300000002</v>
      </c>
    </row>
    <row r="17" spans="1:6" x14ac:dyDescent="0.25">
      <c r="A17" s="46" t="s">
        <v>25</v>
      </c>
      <c r="B17" s="47">
        <f>SUM(B18:B24)</f>
        <v>164183.98000000001</v>
      </c>
      <c r="C17" s="47">
        <f>SUM(C18:C24)</f>
        <v>47620.33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1961949.24</v>
      </c>
      <c r="F18" s="47">
        <v>2051545.07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164183.98000000001</v>
      </c>
      <c r="C20" s="47">
        <v>47620.33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294636.94</v>
      </c>
      <c r="C37" s="47">
        <v>312394.49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124998.04</v>
      </c>
      <c r="F38" s="47">
        <f>SUM(F39:F41)</f>
        <v>189223.67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124998.04</v>
      </c>
      <c r="F41" s="47">
        <v>189223.67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32228827.920000002</v>
      </c>
      <c r="C47" s="4">
        <f>C9+C17+C25+C31+C37+C38+C41</f>
        <v>27403353.859999996</v>
      </c>
      <c r="D47" s="2" t="s">
        <v>84</v>
      </c>
      <c r="E47" s="4">
        <f>E9+E19+E23+E26+E27+E31+E38+E42</f>
        <v>6824271.3899999997</v>
      </c>
      <c r="F47" s="4">
        <f>F9+F19+F23+F26+F27+F31+F38+F42</f>
        <v>5944228.3000000007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36677957.950000003</v>
      </c>
      <c r="C53" s="47">
        <v>35158061.32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680062.56</v>
      </c>
      <c r="C54" s="47">
        <v>680062.56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-24260240.699999999</v>
      </c>
      <c r="C55" s="47">
        <v>-20918907.010000002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6824271.3899999997</v>
      </c>
      <c r="F59" s="4">
        <f>F47+F57</f>
        <v>5944228.3000000007</v>
      </c>
    </row>
    <row r="60" spans="1:6" x14ac:dyDescent="0.25">
      <c r="A60" s="3" t="s">
        <v>104</v>
      </c>
      <c r="B60" s="4">
        <f>SUM(B50:B58)</f>
        <v>13097779.810000006</v>
      </c>
      <c r="C60" s="4">
        <f>SUM(C50:C58)</f>
        <v>14919216.870000001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45326607.730000004</v>
      </c>
      <c r="C62" s="4">
        <f>SUM(C47+C60)</f>
        <v>42322570.729999997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216450</v>
      </c>
      <c r="F63" s="47">
        <f>SUM(F64:F66)</f>
        <v>216450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216450</v>
      </c>
      <c r="F65" s="47">
        <v>216450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38285886.340000004</v>
      </c>
      <c r="F68" s="47">
        <f>SUM(F69:F73)</f>
        <v>36161892.43</v>
      </c>
    </row>
    <row r="69" spans="1:6" x14ac:dyDescent="0.25">
      <c r="A69" s="53"/>
      <c r="B69" s="45"/>
      <c r="C69" s="45"/>
      <c r="D69" s="46" t="s">
        <v>112</v>
      </c>
      <c r="E69" s="47">
        <v>2027671.05</v>
      </c>
      <c r="F69" s="47">
        <v>1412437.19</v>
      </c>
    </row>
    <row r="70" spans="1:6" x14ac:dyDescent="0.25">
      <c r="A70" s="53"/>
      <c r="B70" s="45"/>
      <c r="C70" s="45"/>
      <c r="D70" s="46" t="s">
        <v>113</v>
      </c>
      <c r="E70" s="47">
        <v>29967011.210000001</v>
      </c>
      <c r="F70" s="47">
        <v>28458251.16</v>
      </c>
    </row>
    <row r="71" spans="1:6" x14ac:dyDescent="0.25">
      <c r="A71" s="53"/>
      <c r="B71" s="45"/>
      <c r="C71" s="45"/>
      <c r="D71" s="46" t="s">
        <v>114</v>
      </c>
      <c r="E71" s="47">
        <v>6291204.0800000001</v>
      </c>
      <c r="F71" s="47">
        <v>6291204.0800000001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38502336.340000004</v>
      </c>
      <c r="F79" s="4">
        <f>F63+F68+F75</f>
        <v>36378342.43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45326607.730000004</v>
      </c>
      <c r="F81" s="4">
        <f>F59+F79</f>
        <v>42322570.730000004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59055118110236227" right="0" top="0" bottom="0" header="0.31496062992125984" footer="0.31496062992125984"/>
  <pageSetup paperSize="119" scale="47" orientation="landscape" r:id="rId1"/>
  <ignoredErrors>
    <ignoredError sqref="B9:C9 E9:F9 B48:C52 B32:C36 B47:C47 B16:C19 B12 B21:C30 B38:C46 B56:C62 E19:F40 E42:F64 E66:F68 E72:F81 B14 E12:E15 E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zoomScale="75" zoomScaleNormal="75" workbookViewId="0">
      <selection activeCell="B31" sqref="B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</row>
    <row r="7" spans="1:7" ht="15.75" customHeight="1" x14ac:dyDescent="0.25">
      <c r="A7" s="26" t="s">
        <v>558</v>
      </c>
      <c r="B7" s="119">
        <f>SUM(B8:B19)</f>
        <v>148240169</v>
      </c>
      <c r="C7" s="119">
        <f t="shared" ref="C7:G7" si="0">SUM(C8:C19)</f>
        <v>153967944</v>
      </c>
      <c r="D7" s="119">
        <f t="shared" si="0"/>
        <v>153456042.75999999</v>
      </c>
      <c r="E7" s="119">
        <f t="shared" si="0"/>
        <v>163533216.50999999</v>
      </c>
      <c r="F7" s="119">
        <f t="shared" si="0"/>
        <v>174412658.95999998</v>
      </c>
      <c r="G7" s="119">
        <f t="shared" si="0"/>
        <v>186163185.58999997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69429009</v>
      </c>
      <c r="C14" s="75">
        <v>76411173</v>
      </c>
      <c r="D14" s="75">
        <v>83441000.920000002</v>
      </c>
      <c r="E14" s="75">
        <v>91117573</v>
      </c>
      <c r="F14" s="75">
        <v>99500389.709999993</v>
      </c>
      <c r="G14" s="75">
        <v>108654425.56999999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78811160</v>
      </c>
      <c r="C17" s="75">
        <v>77556771</v>
      </c>
      <c r="D17" s="75">
        <v>70015041.840000004</v>
      </c>
      <c r="E17" s="75">
        <v>72415643.510000005</v>
      </c>
      <c r="F17" s="75">
        <v>74912269.25</v>
      </c>
      <c r="G17" s="75">
        <v>77508760.019999996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148240169</v>
      </c>
      <c r="C31" s="119">
        <f t="shared" ref="C31:G31" si="3">C21+C7+C28</f>
        <v>153967944</v>
      </c>
      <c r="D31" s="119">
        <f t="shared" si="3"/>
        <v>153456042.75999999</v>
      </c>
      <c r="E31" s="119">
        <f t="shared" si="3"/>
        <v>163533216.50999999</v>
      </c>
      <c r="F31" s="119">
        <f t="shared" si="3"/>
        <v>174412658.95999998</v>
      </c>
      <c r="G31" s="119">
        <f t="shared" si="3"/>
        <v>186163185.58999997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B38" s="161"/>
      <c r="C38" s="161"/>
      <c r="D38" s="161"/>
      <c r="E38" s="161"/>
      <c r="F38" s="161"/>
      <c r="G38" s="161"/>
    </row>
    <row r="39" spans="1:7" x14ac:dyDescent="0.25">
      <c r="E39" s="16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4"/>
  <sheetViews>
    <sheetView showGridLines="0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5" width="22.28515625" bestFit="1" customWidth="1"/>
    <col min="6" max="6" width="26.85546875" bestFit="1" customWidth="1"/>
    <col min="7" max="7" width="19.5703125" bestFit="1" customWidth="1"/>
    <col min="8" max="9" width="14.42578125" bestFit="1" customWidth="1"/>
  </cols>
  <sheetData>
    <row r="1" spans="1:12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12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12" x14ac:dyDescent="0.25">
      <c r="A3" s="181" t="s">
        <v>467</v>
      </c>
      <c r="B3" s="182"/>
      <c r="C3" s="182"/>
      <c r="D3" s="182"/>
      <c r="E3" s="182"/>
      <c r="F3" s="182"/>
      <c r="G3" s="183"/>
    </row>
    <row r="4" spans="1:12" x14ac:dyDescent="0.25">
      <c r="A4" s="181" t="s">
        <v>2</v>
      </c>
      <c r="B4" s="182"/>
      <c r="C4" s="182"/>
      <c r="D4" s="182"/>
      <c r="E4" s="182"/>
      <c r="F4" s="182"/>
      <c r="G4" s="183"/>
    </row>
    <row r="5" spans="1:12" x14ac:dyDescent="0.25">
      <c r="A5" s="175" t="s">
        <v>449</v>
      </c>
      <c r="B5" s="176"/>
      <c r="C5" s="176"/>
      <c r="D5" s="176"/>
      <c r="E5" s="176"/>
      <c r="F5" s="176"/>
      <c r="G5" s="177"/>
    </row>
    <row r="6" spans="1:12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</row>
    <row r="7" spans="1:12" ht="15.75" customHeight="1" x14ac:dyDescent="0.25">
      <c r="A7" s="26" t="s">
        <v>469</v>
      </c>
      <c r="B7" s="119">
        <f t="shared" ref="B7:G7" si="0">SUM(B8:B16)</f>
        <v>148240169</v>
      </c>
      <c r="C7" s="119">
        <f t="shared" si="0"/>
        <v>153967944</v>
      </c>
      <c r="D7" s="119">
        <f t="shared" si="0"/>
        <v>153456042.76000002</v>
      </c>
      <c r="E7" s="119">
        <f t="shared" si="0"/>
        <v>163533216.51000002</v>
      </c>
      <c r="F7" s="119">
        <f t="shared" si="0"/>
        <v>174412658.96000001</v>
      </c>
      <c r="G7" s="119">
        <f t="shared" si="0"/>
        <v>186163185.58999997</v>
      </c>
    </row>
    <row r="8" spans="1:12" x14ac:dyDescent="0.25">
      <c r="A8" s="58" t="s">
        <v>575</v>
      </c>
      <c r="B8" s="75">
        <v>61974412</v>
      </c>
      <c r="C8" s="75">
        <v>68987562</v>
      </c>
      <c r="D8" s="75">
        <v>74409384.560000002</v>
      </c>
      <c r="E8" s="75">
        <v>81324691.980000004</v>
      </c>
      <c r="F8" s="75">
        <v>88915793.450000003</v>
      </c>
      <c r="G8" s="75">
        <v>97246445.459999993</v>
      </c>
      <c r="I8" s="161"/>
      <c r="J8" s="161"/>
      <c r="K8" s="161"/>
      <c r="L8" s="161"/>
    </row>
    <row r="9" spans="1:12" ht="15.75" customHeight="1" x14ac:dyDescent="0.25">
      <c r="A9" s="58" t="s">
        <v>576</v>
      </c>
      <c r="B9" s="75">
        <v>12670033</v>
      </c>
      <c r="C9" s="75">
        <v>18464292</v>
      </c>
      <c r="D9" s="75">
        <v>15694648.199999999</v>
      </c>
      <c r="E9" s="75">
        <v>16322434.130000001</v>
      </c>
      <c r="F9" s="75">
        <v>16975331.489999998</v>
      </c>
      <c r="G9" s="75">
        <v>17654344.75</v>
      </c>
      <c r="H9" s="162"/>
      <c r="I9" s="161"/>
      <c r="J9" s="161"/>
      <c r="K9" s="161"/>
      <c r="L9" s="161"/>
    </row>
    <row r="10" spans="1:12" x14ac:dyDescent="0.25">
      <c r="A10" s="58" t="s">
        <v>472</v>
      </c>
      <c r="B10" s="75">
        <v>49063616</v>
      </c>
      <c r="C10" s="75">
        <v>34429194</v>
      </c>
      <c r="D10" s="75">
        <v>35806361.759999998</v>
      </c>
      <c r="E10" s="75">
        <v>37238616.229999997</v>
      </c>
      <c r="F10" s="75">
        <v>38728160.880000003</v>
      </c>
      <c r="G10" s="75">
        <v>40277287.310000002</v>
      </c>
      <c r="H10" s="162"/>
      <c r="I10" s="161"/>
      <c r="J10" s="161"/>
      <c r="K10" s="161"/>
      <c r="L10" s="161"/>
    </row>
    <row r="11" spans="1:12" x14ac:dyDescent="0.25">
      <c r="A11" s="58" t="s">
        <v>473</v>
      </c>
      <c r="B11" s="75">
        <v>23527408</v>
      </c>
      <c r="C11" s="75">
        <v>30656440</v>
      </c>
      <c r="D11" s="75">
        <v>26057974</v>
      </c>
      <c r="E11" s="75">
        <v>27100292.960000001</v>
      </c>
      <c r="F11" s="75">
        <v>28184304.68</v>
      </c>
      <c r="G11" s="75">
        <v>29311676.870000001</v>
      </c>
      <c r="H11" s="162"/>
      <c r="I11" s="161"/>
      <c r="J11" s="161"/>
      <c r="K11" s="161"/>
      <c r="L11" s="161"/>
    </row>
    <row r="12" spans="1:12" x14ac:dyDescent="0.25">
      <c r="A12" s="58" t="s">
        <v>577</v>
      </c>
      <c r="B12" s="75">
        <v>1004700</v>
      </c>
      <c r="C12" s="75">
        <v>1430456</v>
      </c>
      <c r="D12" s="75">
        <v>1487674.24</v>
      </c>
      <c r="E12" s="75">
        <v>1547181.21</v>
      </c>
      <c r="F12" s="75">
        <v>1609068.46</v>
      </c>
      <c r="G12" s="75">
        <v>1673431.2</v>
      </c>
      <c r="I12" s="161"/>
      <c r="J12" s="161"/>
      <c r="K12" s="161"/>
      <c r="L12" s="161"/>
    </row>
    <row r="13" spans="1:12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12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12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12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148240169</v>
      </c>
      <c r="C29" s="119">
        <f t="shared" ref="C29:G29" si="2">C18+C7</f>
        <v>153967944</v>
      </c>
      <c r="D29" s="119">
        <f t="shared" si="2"/>
        <v>153456042.76000002</v>
      </c>
      <c r="E29" s="119">
        <f t="shared" si="2"/>
        <v>163533216.51000002</v>
      </c>
      <c r="F29" s="119">
        <f t="shared" si="2"/>
        <v>174412658.96000001</v>
      </c>
      <c r="G29" s="119">
        <f t="shared" si="2"/>
        <v>186163185.58999997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4" spans="4:7" x14ac:dyDescent="0.25">
      <c r="D34" s="161"/>
      <c r="E34" s="161"/>
      <c r="F34" s="161"/>
      <c r="G34" s="16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483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39" t="s">
        <v>450</v>
      </c>
      <c r="B5" s="7" t="s">
        <v>635</v>
      </c>
      <c r="C5" s="33" t="s">
        <v>634</v>
      </c>
      <c r="D5" s="33" t="s">
        <v>633</v>
      </c>
      <c r="E5" s="33" t="s">
        <v>632</v>
      </c>
      <c r="F5" s="33" t="s">
        <v>631</v>
      </c>
      <c r="G5" s="33" t="s">
        <v>582</v>
      </c>
    </row>
    <row r="6" spans="1:7" ht="15.75" customHeight="1" x14ac:dyDescent="0.25">
      <c r="A6" s="26" t="s">
        <v>452</v>
      </c>
      <c r="B6" s="119">
        <f>SUM(B7:B18)</f>
        <v>107957378.00999999</v>
      </c>
      <c r="C6" s="119">
        <f t="shared" ref="C6:G6" si="0">SUM(C7:C18)</f>
        <v>89476426.290000007</v>
      </c>
      <c r="D6" s="119">
        <f t="shared" si="0"/>
        <v>96170774</v>
      </c>
      <c r="E6" s="119">
        <f t="shared" si="0"/>
        <v>150443808</v>
      </c>
      <c r="F6" s="119">
        <f t="shared" si="0"/>
        <v>195926632.69</v>
      </c>
      <c r="G6" s="119">
        <f t="shared" si="0"/>
        <v>201078239.49000001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61222100.030000001</v>
      </c>
      <c r="C13" s="75">
        <v>20015316.530000001</v>
      </c>
      <c r="D13" s="75">
        <v>49409247</v>
      </c>
      <c r="E13" s="75">
        <v>65235764</v>
      </c>
      <c r="F13" s="75">
        <v>80392767.510000005</v>
      </c>
      <c r="G13" s="75">
        <v>81200388.540000007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46735277.979999997</v>
      </c>
      <c r="C16" s="75">
        <v>69461109.760000005</v>
      </c>
      <c r="D16" s="75">
        <v>46761527</v>
      </c>
      <c r="E16" s="75">
        <v>85208044</v>
      </c>
      <c r="F16" s="75">
        <v>115533865.18000001</v>
      </c>
      <c r="G16" s="75">
        <v>119877850.95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107957378.00999999</v>
      </c>
      <c r="C30" s="119">
        <f t="shared" ref="C30:G30" si="3">C20+C6+C27</f>
        <v>89476426.290000007</v>
      </c>
      <c r="D30" s="119">
        <f t="shared" si="3"/>
        <v>96170774</v>
      </c>
      <c r="E30" s="119">
        <f t="shared" si="3"/>
        <v>150443808</v>
      </c>
      <c r="F30" s="119">
        <f t="shared" si="3"/>
        <v>195926632.69</v>
      </c>
      <c r="G30" s="119">
        <f t="shared" si="3"/>
        <v>201078239.49000001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7" spans="1:7" x14ac:dyDescent="0.25">
      <c r="E37" s="161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C11:G11 B15 B18:G30 B1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39" t="s">
        <v>450</v>
      </c>
      <c r="B5" s="7" t="s">
        <v>620</v>
      </c>
      <c r="C5" s="33" t="s">
        <v>621</v>
      </c>
      <c r="D5" s="33" t="s">
        <v>622</v>
      </c>
      <c r="E5" s="33" t="s">
        <v>623</v>
      </c>
      <c r="F5" s="33" t="s">
        <v>624</v>
      </c>
      <c r="G5" s="33" t="s">
        <v>625</v>
      </c>
    </row>
    <row r="6" spans="1:7" ht="15.75" customHeight="1" x14ac:dyDescent="0.25">
      <c r="A6" s="26" t="s">
        <v>469</v>
      </c>
      <c r="B6" s="119">
        <f t="shared" ref="B6:G6" si="0">SUM(B7:B15)</f>
        <v>108007271.09</v>
      </c>
      <c r="C6" s="119">
        <f t="shared" si="0"/>
        <v>82188284</v>
      </c>
      <c r="D6" s="119">
        <f t="shared" si="0"/>
        <v>92767886.919999987</v>
      </c>
      <c r="E6" s="119">
        <f t="shared" si="0"/>
        <v>141049230.06</v>
      </c>
      <c r="F6" s="119">
        <f t="shared" si="0"/>
        <v>199691933.68000001</v>
      </c>
      <c r="G6" s="119">
        <f t="shared" si="0"/>
        <v>200712916.81999996</v>
      </c>
    </row>
    <row r="7" spans="1:7" x14ac:dyDescent="0.25">
      <c r="A7" s="58" t="s">
        <v>575</v>
      </c>
      <c r="B7" s="75">
        <v>52312478.060000002</v>
      </c>
      <c r="C7" s="75">
        <v>47528694.719999999</v>
      </c>
      <c r="D7" s="75">
        <v>44288999.899999999</v>
      </c>
      <c r="E7" s="75">
        <v>47537383.829999998</v>
      </c>
      <c r="F7" s="75">
        <v>59433571.420000002</v>
      </c>
      <c r="G7" s="75">
        <v>65228299.489999995</v>
      </c>
    </row>
    <row r="8" spans="1:7" ht="15.75" customHeight="1" x14ac:dyDescent="0.25">
      <c r="A8" s="58" t="s">
        <v>576</v>
      </c>
      <c r="B8" s="75">
        <v>9255048.8200000003</v>
      </c>
      <c r="C8" s="75">
        <v>6888846.2599999998</v>
      </c>
      <c r="D8" s="75">
        <v>9196168.1500000004</v>
      </c>
      <c r="E8" s="75">
        <v>18899712.710000001</v>
      </c>
      <c r="F8" s="75">
        <v>26911669.509999998</v>
      </c>
      <c r="G8" s="75">
        <v>18131799.649999999</v>
      </c>
    </row>
    <row r="9" spans="1:7" x14ac:dyDescent="0.25">
      <c r="A9" s="58" t="s">
        <v>472</v>
      </c>
      <c r="B9" s="75">
        <v>18678016.350000001</v>
      </c>
      <c r="C9" s="75">
        <v>11402676.560000001</v>
      </c>
      <c r="D9" s="75">
        <v>19450653.460000001</v>
      </c>
      <c r="E9" s="75">
        <v>44165432.660000004</v>
      </c>
      <c r="F9" s="75">
        <v>67896741.400000006</v>
      </c>
      <c r="G9" s="75">
        <v>84411406.839999989</v>
      </c>
    </row>
    <row r="10" spans="1:7" x14ac:dyDescent="0.25">
      <c r="A10" s="58" t="s">
        <v>473</v>
      </c>
      <c r="B10" s="75">
        <v>17448864.760000002</v>
      </c>
      <c r="C10" s="75">
        <v>15940804.99</v>
      </c>
      <c r="D10" s="75">
        <v>17488616.239999998</v>
      </c>
      <c r="E10" s="75">
        <v>27684110.66</v>
      </c>
      <c r="F10" s="75">
        <v>40506628.100000001</v>
      </c>
      <c r="G10" s="75">
        <v>31421514.210000001</v>
      </c>
    </row>
    <row r="11" spans="1:7" x14ac:dyDescent="0.25">
      <c r="A11" s="58" t="s">
        <v>577</v>
      </c>
      <c r="B11" s="75">
        <v>10312863.1</v>
      </c>
      <c r="C11" s="75">
        <v>427261.47</v>
      </c>
      <c r="D11" s="75">
        <v>2343449.17</v>
      </c>
      <c r="E11" s="75">
        <v>2762590.1999999997</v>
      </c>
      <c r="F11" s="75">
        <v>4943323.25</v>
      </c>
      <c r="G11" s="75">
        <v>1519896.63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108007271.09</v>
      </c>
      <c r="C28" s="119">
        <f t="shared" ref="C28:G28" si="2">C17+C6</f>
        <v>82188284</v>
      </c>
      <c r="D28" s="119">
        <f t="shared" si="2"/>
        <v>92767886.919999987</v>
      </c>
      <c r="E28" s="119">
        <f t="shared" si="2"/>
        <v>141049230.06</v>
      </c>
      <c r="F28" s="119">
        <f t="shared" si="2"/>
        <v>199691933.68000001</v>
      </c>
      <c r="G28" s="119">
        <f t="shared" si="2"/>
        <v>200712916.81999996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D15" sqref="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60" t="s">
        <v>638</v>
      </c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7" t="s">
        <v>450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451</v>
      </c>
      <c r="C7" s="188"/>
      <c r="D7" s="188"/>
      <c r="E7" s="188"/>
      <c r="F7" s="188"/>
      <c r="G7" s="18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1" t="s">
        <v>468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451</v>
      </c>
      <c r="C7" s="188"/>
      <c r="D7" s="188"/>
      <c r="E7" s="188"/>
      <c r="F7" s="188"/>
      <c r="G7" s="18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Comisión Municipal de Cultura Física y Deporte de León,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5944228.2999999998</v>
      </c>
      <c r="C18" s="108"/>
      <c r="D18" s="108"/>
      <c r="E18" s="108"/>
      <c r="F18" s="4">
        <v>6824271.3899999997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5944228.2999999998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6824271.3899999997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637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183</v>
      </c>
      <c r="B1" s="164"/>
      <c r="C1" s="164"/>
      <c r="D1" s="165"/>
    </row>
    <row r="2" spans="1:4" x14ac:dyDescent="0.25">
      <c r="A2" s="110" t="str">
        <f>'Formato 1'!A2</f>
        <v>Comisión Municipal de Cultura Física y Deporte de León,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153967944</v>
      </c>
      <c r="C8" s="14">
        <f>SUM(C9:C11)</f>
        <v>201078239.49000001</v>
      </c>
      <c r="D8" s="14">
        <f>SUM(D9:D11)</f>
        <v>201078239.49000001</v>
      </c>
    </row>
    <row r="9" spans="1:4" x14ac:dyDescent="0.25">
      <c r="A9" s="58" t="s">
        <v>189</v>
      </c>
      <c r="B9" s="94">
        <v>153967944</v>
      </c>
      <c r="C9" s="94">
        <v>201078239.49000001</v>
      </c>
      <c r="D9" s="94">
        <v>201078239.49000001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153967944</v>
      </c>
      <c r="C13" s="14">
        <f>C14+C15</f>
        <v>200712916.81999999</v>
      </c>
      <c r="D13" s="14">
        <f>D14+D15</f>
        <v>199982080.79000002</v>
      </c>
    </row>
    <row r="14" spans="1:4" x14ac:dyDescent="0.25">
      <c r="A14" s="58" t="s">
        <v>193</v>
      </c>
      <c r="B14" s="94">
        <v>153967944</v>
      </c>
      <c r="C14" s="94">
        <v>200712916.81999999</v>
      </c>
      <c r="D14" s="94">
        <v>199982080.79000002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7347240</v>
      </c>
      <c r="D17" s="14">
        <f>D18+D19</f>
        <v>7347240</v>
      </c>
    </row>
    <row r="18" spans="1:4" x14ac:dyDescent="0.25">
      <c r="A18" s="58" t="s">
        <v>196</v>
      </c>
      <c r="B18" s="16">
        <v>0</v>
      </c>
      <c r="C18" s="47">
        <v>7347240</v>
      </c>
      <c r="D18" s="47">
        <v>7347240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7712562.6700000167</v>
      </c>
      <c r="D21" s="14">
        <f>D8-D13+D17</f>
        <v>8443398.6999999881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7712562.6700000167</v>
      </c>
      <c r="D23" s="14">
        <f>D21-D11</f>
        <v>8443398.6999999881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365322.67000001669</v>
      </c>
      <c r="D25" s="14">
        <f>D23-D17</f>
        <v>1096158.6999999881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365322.67000001669</v>
      </c>
      <c r="D33" s="4">
        <f>D25+D29</f>
        <v>1096158.6999999881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153967944</v>
      </c>
      <c r="C48" s="96">
        <f>C9</f>
        <v>201078239.49000001</v>
      </c>
      <c r="D48" s="96">
        <f>D9</f>
        <v>201078239.49000001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153967944</v>
      </c>
      <c r="C53" s="47">
        <f>C14</f>
        <v>200712916.81999999</v>
      </c>
      <c r="D53" s="47">
        <f>D14</f>
        <v>199982080.79000002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7347240</v>
      </c>
      <c r="D55" s="47">
        <f>D18</f>
        <v>7347240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7712562.6700000167</v>
      </c>
      <c r="D57" s="4">
        <f>D48+D49-D53+D55</f>
        <v>8443398.6999999881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7712562.6700000167</v>
      </c>
      <c r="D59" s="4">
        <f>D57-D49</f>
        <v>8443398.6999999881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C68" sqref="C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76411156</v>
      </c>
      <c r="C15" s="47">
        <v>832290.48</v>
      </c>
      <c r="D15" s="47">
        <v>77243446.480000004</v>
      </c>
      <c r="E15" s="47">
        <v>81200388.540000007</v>
      </c>
      <c r="F15" s="47">
        <v>81200388.540000007</v>
      </c>
      <c r="G15" s="47">
        <v>4789232.54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77556788</v>
      </c>
      <c r="C34" s="47">
        <v>42371080.520000003</v>
      </c>
      <c r="D34" s="47">
        <v>119927868.52</v>
      </c>
      <c r="E34" s="47">
        <v>119877850.95</v>
      </c>
      <c r="F34" s="47">
        <v>119877850.95</v>
      </c>
      <c r="G34" s="47">
        <v>42321062.950000003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153967944</v>
      </c>
      <c r="C41" s="4">
        <f t="shared" si="7"/>
        <v>43203371</v>
      </c>
      <c r="D41" s="4">
        <f t="shared" si="7"/>
        <v>197171315</v>
      </c>
      <c r="E41" s="4">
        <f t="shared" si="7"/>
        <v>201078239.49000001</v>
      </c>
      <c r="F41" s="4">
        <f t="shared" si="7"/>
        <v>201078239.49000001</v>
      </c>
      <c r="G41" s="4">
        <f t="shared" si="7"/>
        <v>47110295.490000002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47110295.490000002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7347240</v>
      </c>
      <c r="D67" s="4">
        <f t="shared" si="15"/>
        <v>7347240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7347240</v>
      </c>
      <c r="D68" s="47">
        <v>7347240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153967944</v>
      </c>
      <c r="C70" s="4">
        <f>C41+C65+C67</f>
        <v>50550611</v>
      </c>
      <c r="D70" s="4">
        <f t="shared" si="16"/>
        <v>204518555</v>
      </c>
      <c r="E70" s="4">
        <f t="shared" si="16"/>
        <v>201078239.49000001</v>
      </c>
      <c r="F70" s="4">
        <f t="shared" si="16"/>
        <v>201078239.49000001</v>
      </c>
      <c r="G70" s="4">
        <f t="shared" si="16"/>
        <v>47110295.490000002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4 G60:G76 G55:G58 G38:G53 B35:F58 B69:F69 B68 E68:F68 B71:F72 B70 D70:F70 B74:F75 B73 E73:F73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G9" sqref="G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Comisión Municipal de Cultura Física y Deporte de León,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7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7" x14ac:dyDescent="0.25">
      <c r="A9" s="27" t="s">
        <v>304</v>
      </c>
      <c r="B9" s="83">
        <f t="shared" ref="B9:G9" si="0">SUM(B10,B18,B28,B38,B48,B58,B62,B71,B75)</f>
        <v>153967944</v>
      </c>
      <c r="C9" s="83">
        <f t="shared" si="0"/>
        <v>50550610.999999993</v>
      </c>
      <c r="D9" s="83">
        <f t="shared" si="0"/>
        <v>204518555.00000003</v>
      </c>
      <c r="E9" s="83">
        <f t="shared" si="0"/>
        <v>200712916.81999996</v>
      </c>
      <c r="F9" s="83">
        <f t="shared" si="0"/>
        <v>199982080.78999999</v>
      </c>
      <c r="G9" s="83">
        <f t="shared" si="0"/>
        <v>3805638.18</v>
      </c>
    </row>
    <row r="10" spans="1:7" x14ac:dyDescent="0.25">
      <c r="A10" s="84" t="s">
        <v>305</v>
      </c>
      <c r="B10" s="83">
        <f t="shared" ref="B10:G10" si="1">SUM(B11:B17)</f>
        <v>68987562</v>
      </c>
      <c r="C10" s="83">
        <f t="shared" si="1"/>
        <v>-2521470.39</v>
      </c>
      <c r="D10" s="83">
        <f t="shared" si="1"/>
        <v>66466091.609999999</v>
      </c>
      <c r="E10" s="83">
        <f t="shared" si="1"/>
        <v>65228299.489999995</v>
      </c>
      <c r="F10" s="83">
        <f t="shared" si="1"/>
        <v>65228299.489999995</v>
      </c>
      <c r="G10" s="83">
        <f t="shared" si="1"/>
        <v>1237792.1200000001</v>
      </c>
    </row>
    <row r="11" spans="1:7" x14ac:dyDescent="0.25">
      <c r="A11" s="85" t="s">
        <v>306</v>
      </c>
      <c r="B11" s="75">
        <v>23274020</v>
      </c>
      <c r="C11" s="75">
        <v>-221567.3</v>
      </c>
      <c r="D11" s="75">
        <v>23052452.699999999</v>
      </c>
      <c r="E11" s="75">
        <v>22735826.140000001</v>
      </c>
      <c r="F11" s="75">
        <v>22735826.140000001</v>
      </c>
      <c r="G11" s="75">
        <v>316626.56</v>
      </c>
    </row>
    <row r="12" spans="1:7" x14ac:dyDescent="0.25">
      <c r="A12" s="85" t="s">
        <v>307</v>
      </c>
      <c r="B12" s="75">
        <v>13219562</v>
      </c>
      <c r="C12" s="75">
        <v>-378123.54</v>
      </c>
      <c r="D12" s="75">
        <v>12841438.460000001</v>
      </c>
      <c r="E12" s="75">
        <v>12664794.210000001</v>
      </c>
      <c r="F12" s="75">
        <v>12664794.210000001</v>
      </c>
      <c r="G12" s="75">
        <v>176644.25</v>
      </c>
    </row>
    <row r="13" spans="1:7" x14ac:dyDescent="0.25">
      <c r="A13" s="85" t="s">
        <v>308</v>
      </c>
      <c r="B13" s="75">
        <v>5795249</v>
      </c>
      <c r="C13" s="75">
        <v>-101954.38</v>
      </c>
      <c r="D13" s="75">
        <v>5693294.6200000001</v>
      </c>
      <c r="E13" s="75">
        <v>5492426.54</v>
      </c>
      <c r="F13" s="75">
        <v>5492426.54</v>
      </c>
      <c r="G13" s="75">
        <v>200868.08</v>
      </c>
    </row>
    <row r="14" spans="1:7" x14ac:dyDescent="0.25">
      <c r="A14" s="85" t="s">
        <v>309</v>
      </c>
      <c r="B14" s="75">
        <v>8280329</v>
      </c>
      <c r="C14" s="75">
        <v>-315382.55</v>
      </c>
      <c r="D14" s="75">
        <v>7964946.4500000002</v>
      </c>
      <c r="E14" s="75">
        <v>7886846.0099999998</v>
      </c>
      <c r="F14" s="75">
        <v>7886846.0099999998</v>
      </c>
      <c r="G14" s="75">
        <v>78100.44</v>
      </c>
    </row>
    <row r="15" spans="1:7" x14ac:dyDescent="0.25">
      <c r="A15" s="85" t="s">
        <v>310</v>
      </c>
      <c r="B15" s="75">
        <v>18068402</v>
      </c>
      <c r="C15" s="75">
        <v>-1154442.6200000001</v>
      </c>
      <c r="D15" s="75">
        <v>16913959.379999999</v>
      </c>
      <c r="E15" s="75">
        <v>16448406.59</v>
      </c>
      <c r="F15" s="75">
        <v>16448406.59</v>
      </c>
      <c r="G15" s="75">
        <v>465552.79</v>
      </c>
    </row>
    <row r="16" spans="1:7" x14ac:dyDescent="0.25">
      <c r="A16" s="85" t="s">
        <v>311</v>
      </c>
      <c r="B16" s="75">
        <v>350000</v>
      </c>
      <c r="C16" s="75">
        <v>-350000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f t="shared" ref="B18:G18" si="2">SUM(B19:B27)</f>
        <v>18464292</v>
      </c>
      <c r="C18" s="83">
        <f t="shared" si="2"/>
        <v>380216.22000000032</v>
      </c>
      <c r="D18" s="83">
        <f t="shared" si="2"/>
        <v>18844508.219999999</v>
      </c>
      <c r="E18" s="83">
        <f t="shared" si="2"/>
        <v>18131799.649999999</v>
      </c>
      <c r="F18" s="83">
        <f t="shared" si="2"/>
        <v>18045407.649999999</v>
      </c>
      <c r="G18" s="83">
        <f t="shared" si="2"/>
        <v>712708.57</v>
      </c>
    </row>
    <row r="19" spans="1:7" x14ac:dyDescent="0.25">
      <c r="A19" s="85" t="s">
        <v>314</v>
      </c>
      <c r="B19" s="75">
        <v>1344009</v>
      </c>
      <c r="C19" s="75">
        <v>-69752.92</v>
      </c>
      <c r="D19" s="75">
        <v>1274256.08</v>
      </c>
      <c r="E19" s="75">
        <v>1213180.22</v>
      </c>
      <c r="F19" s="75">
        <v>1212733.22</v>
      </c>
      <c r="G19" s="75">
        <v>61075.86</v>
      </c>
    </row>
    <row r="20" spans="1:7" x14ac:dyDescent="0.25">
      <c r="A20" s="85" t="s">
        <v>315</v>
      </c>
      <c r="B20" s="75">
        <v>247808</v>
      </c>
      <c r="C20" s="75">
        <v>49865.85</v>
      </c>
      <c r="D20" s="75">
        <v>297673.84999999998</v>
      </c>
      <c r="E20" s="75">
        <v>289076.01</v>
      </c>
      <c r="F20" s="75">
        <v>289076.01</v>
      </c>
      <c r="G20" s="75">
        <v>8597.84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2569182</v>
      </c>
      <c r="C22" s="75">
        <v>-945641.7</v>
      </c>
      <c r="D22" s="75">
        <v>1623540.3</v>
      </c>
      <c r="E22" s="75">
        <v>1533705</v>
      </c>
      <c r="F22" s="75">
        <v>1530710</v>
      </c>
      <c r="G22" s="75">
        <v>89835.3</v>
      </c>
    </row>
    <row r="23" spans="1:7" x14ac:dyDescent="0.25">
      <c r="A23" s="85" t="s">
        <v>318</v>
      </c>
      <c r="B23" s="75">
        <v>3690652</v>
      </c>
      <c r="C23" s="75">
        <v>-367818.81</v>
      </c>
      <c r="D23" s="75">
        <v>3322833.19</v>
      </c>
      <c r="E23" s="75">
        <v>3220475.98</v>
      </c>
      <c r="F23" s="75">
        <v>3220475.98</v>
      </c>
      <c r="G23" s="75">
        <v>102357.21</v>
      </c>
    </row>
    <row r="24" spans="1:7" x14ac:dyDescent="0.25">
      <c r="A24" s="85" t="s">
        <v>319</v>
      </c>
      <c r="B24" s="75">
        <v>888857</v>
      </c>
      <c r="C24" s="75">
        <v>-136373.53</v>
      </c>
      <c r="D24" s="75">
        <v>752483.47</v>
      </c>
      <c r="E24" s="75">
        <v>713317.51</v>
      </c>
      <c r="F24" s="75">
        <v>713317.51</v>
      </c>
      <c r="G24" s="75">
        <v>39165.96</v>
      </c>
    </row>
    <row r="25" spans="1:7" x14ac:dyDescent="0.25">
      <c r="A25" s="85" t="s">
        <v>320</v>
      </c>
      <c r="B25" s="75">
        <v>8606222</v>
      </c>
      <c r="C25" s="75">
        <v>2219514.4300000002</v>
      </c>
      <c r="D25" s="75">
        <v>10825736.43</v>
      </c>
      <c r="E25" s="75">
        <v>10437220.109999999</v>
      </c>
      <c r="F25" s="75">
        <v>10354270.109999999</v>
      </c>
      <c r="G25" s="75">
        <v>388516.32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1117562</v>
      </c>
      <c r="C27" s="75">
        <v>-369577.1</v>
      </c>
      <c r="D27" s="75">
        <v>747984.9</v>
      </c>
      <c r="E27" s="75">
        <v>724824.82</v>
      </c>
      <c r="F27" s="75">
        <v>724824.82</v>
      </c>
      <c r="G27" s="75">
        <v>23160.080000000002</v>
      </c>
    </row>
    <row r="28" spans="1:7" x14ac:dyDescent="0.25">
      <c r="A28" s="84" t="s">
        <v>323</v>
      </c>
      <c r="B28" s="83">
        <f t="shared" ref="B28:G28" si="3">SUM(B29:B37)</f>
        <v>34429194</v>
      </c>
      <c r="C28" s="83">
        <f t="shared" si="3"/>
        <v>51522052.569999993</v>
      </c>
      <c r="D28" s="83">
        <f t="shared" si="3"/>
        <v>85951246.570000023</v>
      </c>
      <c r="E28" s="83">
        <f t="shared" si="3"/>
        <v>84411406.839999989</v>
      </c>
      <c r="F28" s="83">
        <f t="shared" si="3"/>
        <v>83766962.810000002</v>
      </c>
      <c r="G28" s="83">
        <f t="shared" si="3"/>
        <v>1539839.73</v>
      </c>
    </row>
    <row r="29" spans="1:7" x14ac:dyDescent="0.25">
      <c r="A29" s="85" t="s">
        <v>324</v>
      </c>
      <c r="B29" s="75">
        <v>10751110</v>
      </c>
      <c r="C29" s="75">
        <v>-1838877.71</v>
      </c>
      <c r="D29" s="75">
        <v>8912232.2899999991</v>
      </c>
      <c r="E29" s="75">
        <v>8809514.8300000001</v>
      </c>
      <c r="F29" s="75">
        <v>8794543.4800000004</v>
      </c>
      <c r="G29" s="75">
        <v>102717.46</v>
      </c>
    </row>
    <row r="30" spans="1:7" x14ac:dyDescent="0.25">
      <c r="A30" s="85" t="s">
        <v>325</v>
      </c>
      <c r="B30" s="75">
        <v>2291080</v>
      </c>
      <c r="C30" s="75">
        <v>15945983.65</v>
      </c>
      <c r="D30" s="75">
        <v>18237063.649999999</v>
      </c>
      <c r="E30" s="75">
        <v>18194165.579999998</v>
      </c>
      <c r="F30" s="75">
        <v>18194165.579999998</v>
      </c>
      <c r="G30" s="75">
        <v>42898.07</v>
      </c>
    </row>
    <row r="31" spans="1:7" x14ac:dyDescent="0.25">
      <c r="A31" s="85" t="s">
        <v>326</v>
      </c>
      <c r="B31" s="75">
        <v>7707436</v>
      </c>
      <c r="C31" s="75">
        <v>7969095.5899999999</v>
      </c>
      <c r="D31" s="75">
        <v>15676531.59</v>
      </c>
      <c r="E31" s="75">
        <v>15441014.949999999</v>
      </c>
      <c r="F31" s="75">
        <v>15440974.949999999</v>
      </c>
      <c r="G31" s="75">
        <v>235516.64</v>
      </c>
    </row>
    <row r="32" spans="1:7" x14ac:dyDescent="0.25">
      <c r="A32" s="85" t="s">
        <v>327</v>
      </c>
      <c r="B32" s="75">
        <v>898070</v>
      </c>
      <c r="C32" s="75">
        <v>-164475</v>
      </c>
      <c r="D32" s="75">
        <v>733595</v>
      </c>
      <c r="E32" s="75">
        <v>708961.07</v>
      </c>
      <c r="F32" s="75">
        <v>561969.91</v>
      </c>
      <c r="G32" s="75">
        <v>24633.93</v>
      </c>
    </row>
    <row r="33" spans="1:7" ht="14.45" customHeight="1" x14ac:dyDescent="0.25">
      <c r="A33" s="85" t="s">
        <v>328</v>
      </c>
      <c r="B33" s="75">
        <v>4881935</v>
      </c>
      <c r="C33" s="75">
        <v>-1636926.01</v>
      </c>
      <c r="D33" s="75">
        <v>3245008.99</v>
      </c>
      <c r="E33" s="75">
        <v>2453404.08</v>
      </c>
      <c r="F33" s="75">
        <v>1993434.74</v>
      </c>
      <c r="G33" s="75">
        <v>791604.91</v>
      </c>
    </row>
    <row r="34" spans="1:7" ht="14.45" customHeight="1" x14ac:dyDescent="0.25">
      <c r="A34" s="85" t="s">
        <v>329</v>
      </c>
      <c r="B34" s="75">
        <v>2409386</v>
      </c>
      <c r="C34" s="75">
        <v>2904375.17</v>
      </c>
      <c r="D34" s="75">
        <v>5313761.17</v>
      </c>
      <c r="E34" s="75">
        <v>5291652.72</v>
      </c>
      <c r="F34" s="75">
        <v>5269798.32</v>
      </c>
      <c r="G34" s="75">
        <v>22108.45</v>
      </c>
    </row>
    <row r="35" spans="1:7" ht="14.45" customHeight="1" x14ac:dyDescent="0.25">
      <c r="A35" s="85" t="s">
        <v>330</v>
      </c>
      <c r="B35" s="75">
        <v>1966239</v>
      </c>
      <c r="C35" s="75">
        <v>14822073.640000001</v>
      </c>
      <c r="D35" s="75">
        <v>16788312.640000001</v>
      </c>
      <c r="E35" s="75">
        <v>16725102.699999999</v>
      </c>
      <c r="F35" s="75">
        <v>16724862.779999999</v>
      </c>
      <c r="G35" s="75">
        <v>63209.94</v>
      </c>
    </row>
    <row r="36" spans="1:7" ht="14.45" customHeight="1" x14ac:dyDescent="0.25">
      <c r="A36" s="85" t="s">
        <v>331</v>
      </c>
      <c r="B36" s="75">
        <v>1787000</v>
      </c>
      <c r="C36" s="75">
        <v>9350498.8699999992</v>
      </c>
      <c r="D36" s="75">
        <v>11137498.869999999</v>
      </c>
      <c r="E36" s="75">
        <v>10919053.25</v>
      </c>
      <c r="F36" s="75">
        <v>10918675.390000001</v>
      </c>
      <c r="G36" s="75">
        <v>218445.62</v>
      </c>
    </row>
    <row r="37" spans="1:7" ht="14.45" customHeight="1" x14ac:dyDescent="0.25">
      <c r="A37" s="85" t="s">
        <v>332</v>
      </c>
      <c r="B37" s="75">
        <v>1736938</v>
      </c>
      <c r="C37" s="75">
        <v>4170304.37</v>
      </c>
      <c r="D37" s="75">
        <v>5907242.3700000001</v>
      </c>
      <c r="E37" s="75">
        <v>5868537.6600000001</v>
      </c>
      <c r="F37" s="75">
        <v>5868537.6600000001</v>
      </c>
      <c r="G37" s="75">
        <v>38704.71</v>
      </c>
    </row>
    <row r="38" spans="1:7" x14ac:dyDescent="0.25">
      <c r="A38" s="84" t="s">
        <v>333</v>
      </c>
      <c r="B38" s="83">
        <f t="shared" ref="B38:G38" si="4">SUM(B39:B47)</f>
        <v>30656440</v>
      </c>
      <c r="C38" s="83">
        <f t="shared" si="4"/>
        <v>772820.6</v>
      </c>
      <c r="D38" s="83">
        <f t="shared" si="4"/>
        <v>31429260.600000001</v>
      </c>
      <c r="E38" s="83">
        <f t="shared" si="4"/>
        <v>31421514.210000001</v>
      </c>
      <c r="F38" s="83">
        <f t="shared" si="4"/>
        <v>31421514.210000001</v>
      </c>
      <c r="G38" s="83">
        <f t="shared" si="4"/>
        <v>7746.39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30656440</v>
      </c>
      <c r="C42" s="75">
        <v>772820.6</v>
      </c>
      <c r="D42" s="75">
        <v>31429260.600000001</v>
      </c>
      <c r="E42" s="75">
        <v>31421514.210000001</v>
      </c>
      <c r="F42" s="75">
        <v>31421514.210000001</v>
      </c>
      <c r="G42" s="75">
        <v>7746.39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f t="shared" ref="B48:G48" si="5">SUM(B49:B57)</f>
        <v>1430456</v>
      </c>
      <c r="C48" s="83">
        <f t="shared" si="5"/>
        <v>396992</v>
      </c>
      <c r="D48" s="83">
        <f t="shared" si="5"/>
        <v>1827448</v>
      </c>
      <c r="E48" s="83">
        <f t="shared" si="5"/>
        <v>1519896.63</v>
      </c>
      <c r="F48" s="83">
        <f t="shared" si="5"/>
        <v>1519896.63</v>
      </c>
      <c r="G48" s="83">
        <f t="shared" si="5"/>
        <v>307551.37</v>
      </c>
    </row>
    <row r="49" spans="1:7" x14ac:dyDescent="0.25">
      <c r="A49" s="85" t="s">
        <v>344</v>
      </c>
      <c r="B49" s="75">
        <v>240000</v>
      </c>
      <c r="C49" s="75">
        <v>79410</v>
      </c>
      <c r="D49" s="75">
        <v>319410</v>
      </c>
      <c r="E49" s="75">
        <v>284205.78000000003</v>
      </c>
      <c r="F49" s="75">
        <v>284205.78000000003</v>
      </c>
      <c r="G49" s="75">
        <v>35204.22</v>
      </c>
    </row>
    <row r="50" spans="1:7" x14ac:dyDescent="0.25">
      <c r="A50" s="85" t="s">
        <v>345</v>
      </c>
      <c r="B50" s="75">
        <v>526456</v>
      </c>
      <c r="C50" s="75">
        <v>-2021.28</v>
      </c>
      <c r="D50" s="75">
        <v>524434.72</v>
      </c>
      <c r="E50" s="75">
        <v>430496.72</v>
      </c>
      <c r="F50" s="75">
        <v>430496.72</v>
      </c>
      <c r="G50" s="75">
        <v>93938</v>
      </c>
    </row>
    <row r="51" spans="1:7" x14ac:dyDescent="0.25">
      <c r="A51" s="85" t="s">
        <v>346</v>
      </c>
      <c r="B51" s="75">
        <v>231000</v>
      </c>
      <c r="C51" s="75">
        <v>-130203.72</v>
      </c>
      <c r="D51" s="75">
        <v>100796.28</v>
      </c>
      <c r="E51" s="75">
        <v>74287.53</v>
      </c>
      <c r="F51" s="75">
        <v>74287.53</v>
      </c>
      <c r="G51" s="75">
        <v>26508.75</v>
      </c>
    </row>
    <row r="52" spans="1:7" x14ac:dyDescent="0.25">
      <c r="A52" s="85" t="s">
        <v>347</v>
      </c>
      <c r="B52" s="75">
        <v>0</v>
      </c>
      <c r="C52" s="75">
        <v>500000</v>
      </c>
      <c r="D52" s="75">
        <v>500000</v>
      </c>
      <c r="E52" s="75">
        <v>467100</v>
      </c>
      <c r="F52" s="75">
        <v>467100</v>
      </c>
      <c r="G52" s="75">
        <v>32900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418000</v>
      </c>
      <c r="C54" s="75">
        <v>-130193</v>
      </c>
      <c r="D54" s="75">
        <v>287807</v>
      </c>
      <c r="E54" s="75">
        <v>263806.59999999998</v>
      </c>
      <c r="F54" s="75">
        <v>263806.59999999998</v>
      </c>
      <c r="G54" s="75">
        <v>24000.400000000001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15000</v>
      </c>
      <c r="C57" s="75">
        <v>80000</v>
      </c>
      <c r="D57" s="75">
        <v>95000</v>
      </c>
      <c r="E57" s="75">
        <v>0</v>
      </c>
      <c r="F57" s="75">
        <v>0</v>
      </c>
      <c r="G57" s="75">
        <v>95000</v>
      </c>
    </row>
    <row r="58" spans="1:7" x14ac:dyDescent="0.25">
      <c r="A58" s="84" t="s">
        <v>353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25">
      <c r="A62" s="84" t="s">
        <v>357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366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370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305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313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333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343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353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357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366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370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2">B9+B84</f>
        <v>153967944</v>
      </c>
      <c r="C159" s="90">
        <f t="shared" si="32"/>
        <v>50550610.999999993</v>
      </c>
      <c r="D159" s="90">
        <f t="shared" si="32"/>
        <v>204518555.00000003</v>
      </c>
      <c r="E159" s="90">
        <f t="shared" si="32"/>
        <v>200712916.81999996</v>
      </c>
      <c r="F159" s="90">
        <f t="shared" si="32"/>
        <v>199982080.78999999</v>
      </c>
      <c r="G159" s="90">
        <f t="shared" si="32"/>
        <v>3805638.18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3"/>
  <sheetViews>
    <sheetView showGridLines="0" zoomScale="75" zoomScaleNormal="75" workbookViewId="0">
      <selection activeCell="C9" sqref="C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7" ht="30" x14ac:dyDescent="0.25">
      <c r="A8" s="16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0"/>
    </row>
    <row r="9" spans="1:7" ht="15.75" customHeight="1" x14ac:dyDescent="0.25">
      <c r="A9" s="26" t="s">
        <v>382</v>
      </c>
      <c r="B9" s="30">
        <f t="shared" ref="B9:G9" si="0">SUM(B10:B40)</f>
        <v>153967944</v>
      </c>
      <c r="C9" s="30">
        <f t="shared" si="0"/>
        <v>50550611</v>
      </c>
      <c r="D9" s="30">
        <f t="shared" si="0"/>
        <v>204518554.99999997</v>
      </c>
      <c r="E9" s="30">
        <f t="shared" si="0"/>
        <v>200712916.82000002</v>
      </c>
      <c r="F9" s="30">
        <f t="shared" si="0"/>
        <v>199982080.79000005</v>
      </c>
      <c r="G9" s="30">
        <f t="shared" si="0"/>
        <v>3805638.18</v>
      </c>
    </row>
    <row r="10" spans="1:7" x14ac:dyDescent="0.25">
      <c r="A10" s="63" t="s">
        <v>589</v>
      </c>
      <c r="B10" s="75">
        <v>33458670</v>
      </c>
      <c r="C10" s="75">
        <v>-1250927.98</v>
      </c>
      <c r="D10" s="75">
        <v>32207742.02</v>
      </c>
      <c r="E10" s="75">
        <v>31976729.890000001</v>
      </c>
      <c r="F10" s="75">
        <v>31746788.73</v>
      </c>
      <c r="G10" s="75">
        <v>231012.13</v>
      </c>
    </row>
    <row r="11" spans="1:7" x14ac:dyDescent="0.25">
      <c r="A11" s="63" t="s">
        <v>590</v>
      </c>
      <c r="B11" s="75">
        <v>1315387</v>
      </c>
      <c r="C11" s="75">
        <v>-213467.03</v>
      </c>
      <c r="D11" s="75">
        <v>1101919.97</v>
      </c>
      <c r="E11" s="75">
        <v>940699.99</v>
      </c>
      <c r="F11" s="75">
        <v>925728.64</v>
      </c>
      <c r="G11" s="75">
        <v>161219.98000000001</v>
      </c>
    </row>
    <row r="12" spans="1:7" x14ac:dyDescent="0.25">
      <c r="A12" s="63" t="s">
        <v>591</v>
      </c>
      <c r="B12" s="75">
        <v>187200</v>
      </c>
      <c r="C12" s="75">
        <v>-129386.83</v>
      </c>
      <c r="D12" s="75">
        <v>57813.17</v>
      </c>
      <c r="E12" s="75">
        <v>57813.17</v>
      </c>
      <c r="F12" s="75">
        <v>57813.17</v>
      </c>
      <c r="G12" s="75">
        <v>0</v>
      </c>
    </row>
    <row r="13" spans="1:7" x14ac:dyDescent="0.25">
      <c r="A13" s="63" t="s">
        <v>592</v>
      </c>
      <c r="B13" s="75">
        <v>6272614</v>
      </c>
      <c r="C13" s="75">
        <v>-6434.19</v>
      </c>
      <c r="D13" s="75">
        <v>6266179.8099999996</v>
      </c>
      <c r="E13" s="75">
        <v>6249382.5300000003</v>
      </c>
      <c r="F13" s="75">
        <v>6249342.5300000003</v>
      </c>
      <c r="G13" s="75">
        <v>16797.28</v>
      </c>
    </row>
    <row r="14" spans="1:7" x14ac:dyDescent="0.25">
      <c r="A14" s="63" t="s">
        <v>593</v>
      </c>
      <c r="B14" s="75">
        <v>6419876</v>
      </c>
      <c r="C14" s="75">
        <v>-95467.69</v>
      </c>
      <c r="D14" s="75">
        <v>6324408.3099999996</v>
      </c>
      <c r="E14" s="75">
        <v>6317947.2800000003</v>
      </c>
      <c r="F14" s="75">
        <v>6317947.2800000003</v>
      </c>
      <c r="G14" s="75">
        <v>6461.03</v>
      </c>
    </row>
    <row r="15" spans="1:7" x14ac:dyDescent="0.25">
      <c r="A15" s="63" t="s">
        <v>594</v>
      </c>
      <c r="B15" s="75">
        <v>8976523</v>
      </c>
      <c r="C15" s="75">
        <v>-205221.25</v>
      </c>
      <c r="D15" s="75">
        <v>8771301.75</v>
      </c>
      <c r="E15" s="75">
        <v>8533788.2599999998</v>
      </c>
      <c r="F15" s="75">
        <v>8533788.2599999998</v>
      </c>
      <c r="G15" s="75">
        <v>237513.49</v>
      </c>
    </row>
    <row r="16" spans="1:7" x14ac:dyDescent="0.25">
      <c r="A16" s="63" t="s">
        <v>595</v>
      </c>
      <c r="B16" s="75">
        <v>1861423</v>
      </c>
      <c r="C16" s="75">
        <v>-56952.4</v>
      </c>
      <c r="D16" s="75">
        <v>1804470.6</v>
      </c>
      <c r="E16" s="75">
        <v>1781742.97</v>
      </c>
      <c r="F16" s="75">
        <v>1781742.97</v>
      </c>
      <c r="G16" s="75">
        <v>22727.63</v>
      </c>
    </row>
    <row r="17" spans="1:7" x14ac:dyDescent="0.25">
      <c r="A17" s="63" t="s">
        <v>596</v>
      </c>
      <c r="B17" s="75">
        <v>131500</v>
      </c>
      <c r="C17" s="75">
        <v>-108149.47</v>
      </c>
      <c r="D17" s="75">
        <v>23350.53</v>
      </c>
      <c r="E17" s="75">
        <v>23342.02</v>
      </c>
      <c r="F17" s="75">
        <v>23342.02</v>
      </c>
      <c r="G17" s="75">
        <v>8.51</v>
      </c>
    </row>
    <row r="18" spans="1:7" x14ac:dyDescent="0.25">
      <c r="A18" s="63" t="s">
        <v>597</v>
      </c>
      <c r="B18" s="75">
        <v>9351505</v>
      </c>
      <c r="C18" s="75">
        <v>480698.28</v>
      </c>
      <c r="D18" s="75">
        <v>9832203.2799999993</v>
      </c>
      <c r="E18" s="75">
        <v>9476872.0800000001</v>
      </c>
      <c r="F18" s="75">
        <v>9476494.2200000007</v>
      </c>
      <c r="G18" s="75">
        <v>355331.2</v>
      </c>
    </row>
    <row r="19" spans="1:7" x14ac:dyDescent="0.25">
      <c r="A19" s="63" t="s">
        <v>598</v>
      </c>
      <c r="B19" s="75">
        <v>1614673</v>
      </c>
      <c r="C19" s="75">
        <v>-78651.02</v>
      </c>
      <c r="D19" s="75">
        <v>1536021.98</v>
      </c>
      <c r="E19" s="75">
        <v>1528873.89</v>
      </c>
      <c r="F19" s="75">
        <v>1528723.89</v>
      </c>
      <c r="G19" s="75">
        <v>7148.09</v>
      </c>
    </row>
    <row r="20" spans="1:7" x14ac:dyDescent="0.25">
      <c r="A20" s="63" t="s">
        <v>599</v>
      </c>
      <c r="B20" s="75">
        <v>4058256</v>
      </c>
      <c r="C20" s="75">
        <v>-161447.72</v>
      </c>
      <c r="D20" s="75">
        <v>3896808.28</v>
      </c>
      <c r="E20" s="75">
        <v>3888728.47</v>
      </c>
      <c r="F20" s="75">
        <v>3888281.47</v>
      </c>
      <c r="G20" s="75">
        <v>8079.81</v>
      </c>
    </row>
    <row r="21" spans="1:7" x14ac:dyDescent="0.25">
      <c r="A21" s="63" t="s">
        <v>600</v>
      </c>
      <c r="B21" s="75">
        <v>5039651</v>
      </c>
      <c r="C21" s="75">
        <v>49462671.32</v>
      </c>
      <c r="D21" s="75">
        <v>54502322.32</v>
      </c>
      <c r="E21" s="75">
        <v>54326299.43</v>
      </c>
      <c r="F21" s="75">
        <v>54304445.030000001</v>
      </c>
      <c r="G21" s="75">
        <v>176022.89</v>
      </c>
    </row>
    <row r="22" spans="1:7" x14ac:dyDescent="0.25">
      <c r="A22" s="63" t="s">
        <v>601</v>
      </c>
      <c r="B22" s="75">
        <v>74130</v>
      </c>
      <c r="C22" s="75">
        <v>-55096.67</v>
      </c>
      <c r="D22" s="75">
        <v>19033.330000000002</v>
      </c>
      <c r="E22" s="75">
        <v>18789.96</v>
      </c>
      <c r="F22" s="75">
        <v>18700.04</v>
      </c>
      <c r="G22" s="75">
        <v>243.37</v>
      </c>
    </row>
    <row r="23" spans="1:7" x14ac:dyDescent="0.25">
      <c r="A23" s="63" t="s">
        <v>602</v>
      </c>
      <c r="B23" s="75">
        <v>0</v>
      </c>
      <c r="C23" s="75">
        <v>9587989.3599999994</v>
      </c>
      <c r="D23" s="75">
        <v>9587989.3599999994</v>
      </c>
      <c r="E23" s="75">
        <v>9554669.3599999994</v>
      </c>
      <c r="F23" s="75">
        <v>9554669.3599999994</v>
      </c>
      <c r="G23" s="75">
        <v>33320</v>
      </c>
    </row>
    <row r="24" spans="1:7" x14ac:dyDescent="0.25">
      <c r="A24" s="63" t="s">
        <v>603</v>
      </c>
      <c r="B24" s="75">
        <v>3118027</v>
      </c>
      <c r="C24" s="75">
        <v>-181194.34</v>
      </c>
      <c r="D24" s="75">
        <v>2936832.66</v>
      </c>
      <c r="E24" s="75">
        <v>2918419.74</v>
      </c>
      <c r="F24" s="75">
        <v>2918419.74</v>
      </c>
      <c r="G24" s="75">
        <v>18412.919999999998</v>
      </c>
    </row>
    <row r="25" spans="1:7" x14ac:dyDescent="0.25">
      <c r="A25" s="63" t="s">
        <v>604</v>
      </c>
      <c r="B25" s="75">
        <v>1779712</v>
      </c>
      <c r="C25" s="75">
        <v>-126264.18</v>
      </c>
      <c r="D25" s="75">
        <v>1653447.82</v>
      </c>
      <c r="E25" s="75">
        <v>1609734.34</v>
      </c>
      <c r="F25" s="75">
        <v>1609734.34</v>
      </c>
      <c r="G25" s="75">
        <v>43713.48</v>
      </c>
    </row>
    <row r="26" spans="1:7" x14ac:dyDescent="0.25">
      <c r="A26" s="63" t="s">
        <v>605</v>
      </c>
      <c r="B26" s="75">
        <v>1219033</v>
      </c>
      <c r="C26" s="75">
        <v>-784055.63</v>
      </c>
      <c r="D26" s="75">
        <v>434977.37</v>
      </c>
      <c r="E26" s="75">
        <v>430328.27</v>
      </c>
      <c r="F26" s="75">
        <v>430328.27</v>
      </c>
      <c r="G26" s="75">
        <v>4649.1000000000004</v>
      </c>
    </row>
    <row r="27" spans="1:7" x14ac:dyDescent="0.25">
      <c r="A27" s="63" t="s">
        <v>606</v>
      </c>
      <c r="B27" s="75">
        <v>13890458</v>
      </c>
      <c r="C27" s="75">
        <v>751336.24</v>
      </c>
      <c r="D27" s="75">
        <v>14641794.24</v>
      </c>
      <c r="E27" s="75">
        <v>14244813.75</v>
      </c>
      <c r="F27" s="75">
        <v>14244813.75</v>
      </c>
      <c r="G27" s="75">
        <v>396980.49</v>
      </c>
    </row>
    <row r="28" spans="1:7" x14ac:dyDescent="0.25">
      <c r="A28" s="63" t="s">
        <v>607</v>
      </c>
      <c r="B28" s="75">
        <v>488270</v>
      </c>
      <c r="C28" s="75">
        <v>-174027.96</v>
      </c>
      <c r="D28" s="75">
        <v>314242.03999999998</v>
      </c>
      <c r="E28" s="75">
        <v>311875.84999999998</v>
      </c>
      <c r="F28" s="75">
        <v>311875.84999999998</v>
      </c>
      <c r="G28" s="75">
        <v>2366.19</v>
      </c>
    </row>
    <row r="29" spans="1:7" x14ac:dyDescent="0.25">
      <c r="A29" s="63" t="s">
        <v>608</v>
      </c>
      <c r="B29" s="75">
        <v>3799995</v>
      </c>
      <c r="C29" s="75">
        <v>5</v>
      </c>
      <c r="D29" s="75">
        <v>3800000</v>
      </c>
      <c r="E29" s="75">
        <v>3752691.67</v>
      </c>
      <c r="F29" s="75">
        <v>3752691.67</v>
      </c>
      <c r="G29" s="75">
        <v>47308.33</v>
      </c>
    </row>
    <row r="30" spans="1:7" x14ac:dyDescent="0.25">
      <c r="A30" s="63" t="s">
        <v>609</v>
      </c>
      <c r="B30" s="75">
        <v>6891258</v>
      </c>
      <c r="C30" s="75">
        <v>76692.62</v>
      </c>
      <c r="D30" s="75">
        <v>6967950.6200000001</v>
      </c>
      <c r="E30" s="75">
        <v>6655811.4699999997</v>
      </c>
      <c r="F30" s="75">
        <v>6655811.4699999997</v>
      </c>
      <c r="G30" s="75">
        <v>312139.15000000002</v>
      </c>
    </row>
    <row r="31" spans="1:7" x14ac:dyDescent="0.25">
      <c r="A31" s="63" t="s">
        <v>610</v>
      </c>
      <c r="B31" s="75">
        <v>5712136</v>
      </c>
      <c r="C31" s="75">
        <v>-946990.43</v>
      </c>
      <c r="D31" s="75">
        <v>4765145.57</v>
      </c>
      <c r="E31" s="75">
        <v>4711876.3099999996</v>
      </c>
      <c r="F31" s="75">
        <v>4711876.3099999996</v>
      </c>
      <c r="G31" s="75">
        <v>53269.26</v>
      </c>
    </row>
    <row r="32" spans="1:7" x14ac:dyDescent="0.25">
      <c r="A32" s="63" t="s">
        <v>611</v>
      </c>
      <c r="B32" s="75">
        <v>20849366</v>
      </c>
      <c r="C32" s="75">
        <v>-2418739.86</v>
      </c>
      <c r="D32" s="75">
        <v>18430626.140000001</v>
      </c>
      <c r="E32" s="75">
        <v>17580367.460000001</v>
      </c>
      <c r="F32" s="75">
        <v>17117403.120000001</v>
      </c>
      <c r="G32" s="75">
        <v>850258.68</v>
      </c>
    </row>
    <row r="33" spans="1:7" x14ac:dyDescent="0.25">
      <c r="A33" s="63" t="s">
        <v>612</v>
      </c>
      <c r="B33" s="75">
        <v>3716115</v>
      </c>
      <c r="C33" s="75">
        <v>-710164.5</v>
      </c>
      <c r="D33" s="75">
        <v>3005950.5</v>
      </c>
      <c r="E33" s="75">
        <v>2892384.31</v>
      </c>
      <c r="F33" s="75">
        <v>2892384.31</v>
      </c>
      <c r="G33" s="75">
        <v>113566.19</v>
      </c>
    </row>
    <row r="34" spans="1:7" x14ac:dyDescent="0.25">
      <c r="A34" s="63" t="s">
        <v>613</v>
      </c>
      <c r="B34" s="75">
        <v>2178575</v>
      </c>
      <c r="C34" s="75">
        <v>-122617.86</v>
      </c>
      <c r="D34" s="75">
        <v>2055957.14</v>
      </c>
      <c r="E34" s="75">
        <v>1835845.74</v>
      </c>
      <c r="F34" s="75">
        <v>1835845.74</v>
      </c>
      <c r="G34" s="75">
        <v>220111.4</v>
      </c>
    </row>
    <row r="35" spans="1:7" x14ac:dyDescent="0.25">
      <c r="A35" s="63" t="s">
        <v>614</v>
      </c>
      <c r="B35" s="75">
        <v>3162287</v>
      </c>
      <c r="C35" s="75">
        <v>-609965.74</v>
      </c>
      <c r="D35" s="75">
        <v>2552321.2599999998</v>
      </c>
      <c r="E35" s="75">
        <v>2496103.52</v>
      </c>
      <c r="F35" s="75">
        <v>2496103.52</v>
      </c>
      <c r="G35" s="75">
        <v>56217.74</v>
      </c>
    </row>
    <row r="36" spans="1:7" x14ac:dyDescent="0.25">
      <c r="A36" s="63" t="s">
        <v>615</v>
      </c>
      <c r="B36" s="75">
        <v>2990099</v>
      </c>
      <c r="C36" s="75">
        <v>-964913.37</v>
      </c>
      <c r="D36" s="75">
        <v>2025185.63</v>
      </c>
      <c r="E36" s="75">
        <v>1880492.37</v>
      </c>
      <c r="F36" s="75">
        <v>1880492.37</v>
      </c>
      <c r="G36" s="75">
        <v>144693.26</v>
      </c>
    </row>
    <row r="37" spans="1:7" x14ac:dyDescent="0.25">
      <c r="A37" s="63" t="s">
        <v>616</v>
      </c>
      <c r="B37" s="75">
        <v>1621531</v>
      </c>
      <c r="C37" s="75">
        <v>-71702.55</v>
      </c>
      <c r="D37" s="75">
        <v>1549828.45</v>
      </c>
      <c r="E37" s="75">
        <v>1487445.41</v>
      </c>
      <c r="F37" s="75">
        <v>1487445.41</v>
      </c>
      <c r="G37" s="75">
        <v>62383.040000000001</v>
      </c>
    </row>
    <row r="38" spans="1:7" x14ac:dyDescent="0.25">
      <c r="A38" s="63" t="s">
        <v>617</v>
      </c>
      <c r="B38" s="75">
        <v>789674</v>
      </c>
      <c r="C38" s="75">
        <v>-336943.15</v>
      </c>
      <c r="D38" s="75">
        <v>452730.85</v>
      </c>
      <c r="E38" s="75">
        <v>424948.53</v>
      </c>
      <c r="F38" s="75">
        <v>424948.53</v>
      </c>
      <c r="G38" s="75">
        <v>27782.32</v>
      </c>
    </row>
    <row r="39" spans="1:7" x14ac:dyDescent="0.25">
      <c r="A39" s="63" t="s">
        <v>618</v>
      </c>
      <c r="B39" s="75">
        <v>2000000</v>
      </c>
      <c r="C39" s="75">
        <v>0</v>
      </c>
      <c r="D39" s="75">
        <v>2000000</v>
      </c>
      <c r="E39" s="75">
        <v>1897008.79</v>
      </c>
      <c r="F39" s="75">
        <v>1897008.79</v>
      </c>
      <c r="G39" s="75">
        <v>102991.21</v>
      </c>
    </row>
    <row r="40" spans="1:7" x14ac:dyDescent="0.25">
      <c r="A40" s="63" t="s">
        <v>619</v>
      </c>
      <c r="B40" s="75">
        <v>1000000</v>
      </c>
      <c r="C40" s="75">
        <v>0</v>
      </c>
      <c r="D40" s="75">
        <v>1000000</v>
      </c>
      <c r="E40" s="75">
        <v>907089.99</v>
      </c>
      <c r="F40" s="75">
        <v>907089.99</v>
      </c>
      <c r="G40" s="75">
        <v>92910.01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391</v>
      </c>
      <c r="B42" s="4">
        <f>SUM(B43:B50)</f>
        <v>0</v>
      </c>
      <c r="C42" s="4">
        <f t="shared" ref="C42:G42" si="1">SUM(C43:C50)</f>
        <v>0</v>
      </c>
      <c r="D42" s="4">
        <f t="shared" si="1"/>
        <v>0</v>
      </c>
      <c r="E42" s="4">
        <f t="shared" si="1"/>
        <v>0</v>
      </c>
      <c r="F42" s="4">
        <f t="shared" si="1"/>
        <v>0</v>
      </c>
      <c r="G42" s="4">
        <f t="shared" si="1"/>
        <v>0</v>
      </c>
    </row>
    <row r="43" spans="1:7" x14ac:dyDescent="0.25">
      <c r="A43" s="63" t="s">
        <v>383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63" t="s">
        <v>384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63" t="s">
        <v>385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63" t="s">
        <v>386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63" t="s">
        <v>387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63" t="s">
        <v>388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</row>
    <row r="49" spans="1:7" x14ac:dyDescent="0.25">
      <c r="A49" s="63" t="s">
        <v>389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63" t="s">
        <v>390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31" t="s">
        <v>150</v>
      </c>
      <c r="B51" s="49"/>
      <c r="C51" s="49"/>
      <c r="D51" s="49"/>
      <c r="E51" s="49"/>
      <c r="F51" s="49"/>
      <c r="G51" s="49"/>
    </row>
    <row r="52" spans="1:7" x14ac:dyDescent="0.25">
      <c r="A52" s="3" t="s">
        <v>379</v>
      </c>
      <c r="B52" s="4">
        <f t="shared" ref="B52:G52" si="2">SUM(B42,B9)</f>
        <v>153967944</v>
      </c>
      <c r="C52" s="4">
        <f t="shared" si="2"/>
        <v>50550611</v>
      </c>
      <c r="D52" s="4">
        <f t="shared" si="2"/>
        <v>204518554.99999997</v>
      </c>
      <c r="E52" s="4">
        <f t="shared" si="2"/>
        <v>200712916.82000002</v>
      </c>
      <c r="F52" s="4">
        <f t="shared" si="2"/>
        <v>199982080.79000005</v>
      </c>
      <c r="G52" s="4">
        <f t="shared" si="2"/>
        <v>3805638.18</v>
      </c>
    </row>
    <row r="53" spans="1:7" x14ac:dyDescent="0.25">
      <c r="A53" s="55"/>
      <c r="B53" s="55"/>
      <c r="C53" s="55"/>
      <c r="D53" s="55"/>
      <c r="E53" s="55"/>
      <c r="F53" s="55"/>
      <c r="G5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9 B51:G5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G5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7" ht="30" x14ac:dyDescent="0.25">
      <c r="A8" s="16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0"/>
    </row>
    <row r="9" spans="1:7" ht="16.5" customHeight="1" x14ac:dyDescent="0.25">
      <c r="A9" s="26" t="s">
        <v>397</v>
      </c>
      <c r="B9" s="30">
        <f>SUM(B10,B19,B27,B37)</f>
        <v>153967944</v>
      </c>
      <c r="C9" s="30">
        <f t="shared" ref="C9:G9" si="0">SUM(C10,C19,C27,C37)</f>
        <v>50550611</v>
      </c>
      <c r="D9" s="30">
        <f t="shared" si="0"/>
        <v>204518555</v>
      </c>
      <c r="E9" s="30">
        <f t="shared" si="0"/>
        <v>200712916.81999999</v>
      </c>
      <c r="F9" s="30">
        <f t="shared" si="0"/>
        <v>199982080.78999999</v>
      </c>
      <c r="G9" s="30">
        <f t="shared" si="0"/>
        <v>3805638.18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+B20+B21+B22+B23+B24+B25+B26</f>
        <v>153967944</v>
      </c>
      <c r="C19" s="47">
        <f t="shared" ref="C19:G19" si="2">+C20+C21+C22+C23+C24+C25+C26</f>
        <v>50550611</v>
      </c>
      <c r="D19" s="47">
        <f t="shared" si="2"/>
        <v>204518555</v>
      </c>
      <c r="E19" s="47">
        <f t="shared" si="2"/>
        <v>200712916.81999999</v>
      </c>
      <c r="F19" s="47">
        <f t="shared" si="2"/>
        <v>199982080.78999999</v>
      </c>
      <c r="G19" s="47">
        <f t="shared" si="2"/>
        <v>3805638.18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153967944</v>
      </c>
      <c r="C23" s="47">
        <v>50550611</v>
      </c>
      <c r="D23" s="47">
        <v>204518555</v>
      </c>
      <c r="E23" s="47">
        <v>200712916.81999999</v>
      </c>
      <c r="F23" s="47">
        <v>199982080.78999999</v>
      </c>
      <c r="G23" s="47">
        <v>3805638.18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153967944</v>
      </c>
      <c r="C77" s="4">
        <f t="shared" ref="C77:G77" si="10">C43+C9</f>
        <v>50550611</v>
      </c>
      <c r="D77" s="4">
        <f t="shared" si="10"/>
        <v>204518555</v>
      </c>
      <c r="E77" s="4">
        <f t="shared" si="10"/>
        <v>200712916.81999999</v>
      </c>
      <c r="F77" s="4">
        <f t="shared" si="10"/>
        <v>199982080.78999999</v>
      </c>
      <c r="G77" s="4">
        <f t="shared" si="10"/>
        <v>3805638.18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76:G77 B27:G27 B53:G53 C72:G75 B43:B44 B71:G71 C9:G18 C20:G26 C28:G36 C43:G52 C54:G60 C62:G7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4:G77 B20:G2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K17" sqref="K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0"/>
    </row>
    <row r="9" spans="1:7" ht="15.75" customHeight="1" x14ac:dyDescent="0.25">
      <c r="A9" s="26" t="s">
        <v>434</v>
      </c>
      <c r="B9" s="119">
        <f>SUM(B10,B11,B12,B15,B16,B19)</f>
        <v>68987562</v>
      </c>
      <c r="C9" s="119">
        <f t="shared" ref="C9:G9" si="0">SUM(C10,C11,C12,C15,C16,C19)</f>
        <v>-2521470.39</v>
      </c>
      <c r="D9" s="119">
        <f t="shared" si="0"/>
        <v>66466091.609999999</v>
      </c>
      <c r="E9" s="119">
        <f t="shared" si="0"/>
        <v>65228299.489999995</v>
      </c>
      <c r="F9" s="119">
        <f t="shared" si="0"/>
        <v>65228299.489999995</v>
      </c>
      <c r="G9" s="119">
        <f t="shared" si="0"/>
        <v>1237792.1200000001</v>
      </c>
    </row>
    <row r="10" spans="1:7" x14ac:dyDescent="0.25">
      <c r="A10" s="58" t="s">
        <v>435</v>
      </c>
      <c r="B10" s="75">
        <v>68987562</v>
      </c>
      <c r="C10" s="75">
        <v>-2521470.39</v>
      </c>
      <c r="D10" s="75">
        <v>66466091.609999999</v>
      </c>
      <c r="E10" s="75">
        <v>65228299.489999995</v>
      </c>
      <c r="F10" s="75">
        <v>65228299.489999995</v>
      </c>
      <c r="G10" s="76">
        <v>1237792.1200000001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68987562</v>
      </c>
      <c r="C33" s="119">
        <f t="shared" ref="C33:G33" si="8">C21+C9</f>
        <v>-2521470.39</v>
      </c>
      <c r="D33" s="119">
        <f t="shared" si="8"/>
        <v>66466091.609999999</v>
      </c>
      <c r="E33" s="119">
        <f t="shared" si="8"/>
        <v>65228299.489999995</v>
      </c>
      <c r="F33" s="119">
        <f t="shared" si="8"/>
        <v>65228299.489999995</v>
      </c>
      <c r="G33" s="119">
        <f t="shared" si="8"/>
        <v>1237792.1200000001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2024-04-22T17:08:10Z</cp:lastPrinted>
  <dcterms:created xsi:type="dcterms:W3CDTF">2023-03-16T22:14:51Z</dcterms:created>
  <dcterms:modified xsi:type="dcterms:W3CDTF">2025-01-24T18:49:05Z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