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13_ncr:1_{F47A5132-146B-4980-88BE-D41F75DD21E4}" xr6:coauthVersionLast="36" xr6:coauthVersionMax="36" xr10:uidLastSave="{00000000-0000-0000-0000-000000000000}"/>
  <bookViews>
    <workbookView xWindow="0" yWindow="0" windowWidth="24000" windowHeight="9870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C47" i="2" l="1"/>
  <c r="C17" i="2"/>
  <c r="G9" i="8" l="1"/>
  <c r="F9" i="8"/>
  <c r="E9" i="8"/>
  <c r="D9" i="8"/>
  <c r="C9" i="8"/>
  <c r="B9" i="8"/>
  <c r="B42" i="8"/>
  <c r="C42" i="8"/>
  <c r="D42" i="8"/>
  <c r="E42" i="8"/>
  <c r="F42" i="8"/>
  <c r="G42" i="8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E52" i="8"/>
  <c r="F52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28" i="7"/>
  <c r="G17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E47" i="2" l="1"/>
  <c r="E59" i="2" s="1"/>
  <c r="E81" i="2" s="1"/>
  <c r="F79" i="2"/>
  <c r="F47" i="2"/>
  <c r="F59" i="2" s="1"/>
  <c r="C9" i="7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G77" i="9" s="1"/>
  <c r="B52" i="8"/>
  <c r="D52" i="8"/>
  <c r="C52" i="8"/>
  <c r="G52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F81" i="2" l="1"/>
  <c r="E77" i="9"/>
  <c r="D77" i="9"/>
  <c r="C159" i="7"/>
  <c r="G9" i="7"/>
  <c r="B77" i="9"/>
  <c r="F77" i="9"/>
  <c r="D159" i="7"/>
  <c r="G84" i="7"/>
  <c r="G159" i="7" s="1"/>
  <c r="G42" i="6"/>
  <c r="G70" i="6"/>
  <c r="B38" i="2" l="1"/>
  <c r="C31" i="2"/>
  <c r="B31" i="2"/>
  <c r="C25" i="2"/>
  <c r="B25" i="2"/>
  <c r="B17" i="2"/>
  <c r="C9" i="2"/>
  <c r="C62" i="2" s="1"/>
  <c r="B9" i="2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<sst xmlns="http://schemas.openxmlformats.org/spreadsheetml/2006/main" count="843" uniqueCount="598">
  <si>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</si>
  <si>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</si>
  <si>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</si>
  <si>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</si>
  <si>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</si>
  <si>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</si>
  <si>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</si>
  <si>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</si>
  <si>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</si>
  <si>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</si>
  <si>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</si>
  <si>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</si>
  <si>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</si>
  <si>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</si>
  <si>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</si>
  <si>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</si>
  <si>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</si>
  <si>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</si>
  <si>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</si>
  <si>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</si>
  <si>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</si>
  <si>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</si>
  <si>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</si>
  <si>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</si>
  <si>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</si>
  <si>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</si>
  <si>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</si>
  <si>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</si>
  <si>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</si>
  <si>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</si>
  <si>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</si>
  <si>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</si>
  <si>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</si>
  <si>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</si>
  <si>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</si>
  <si>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</si>
  <si>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</si>
  <si>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</si>
  <si>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</si>
  <si>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</si>
  <si>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</si>
  <si>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</si>
  <si>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</si>
  <si>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</si>
  <si>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</si>
  <si>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</si>
  <si>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</si>
  <si>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</si>
  <si>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</si>
  <si>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</si>
  <si>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</si>
  <si>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</si>
  <si>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</si>
  <si>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</si>
  <si>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</si>
  <si>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</si>
  <si>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</si>
  <si>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</si>
  <si>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</si>
  <si>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</si>
  <si>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</si>
  <si>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</si>
  <si>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</si>
  <si>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</si>
  <si>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</si>
  <si>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</si>
  <si>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</si>
  <si>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</si>
  <si>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</si>
  <si>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</si>
  <si>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</si>
  <si>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</si>
  <si>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</si>
  <si>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</si>
  <si>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</si>
  <si>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</si>
  <si>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</si>
  <si>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</si>
  <si>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</si>
  <si>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</si>
  <si>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</si>
  <si>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</si>
  <si>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</si>
  <si>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</si>
  <si>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</si>
  <si>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</si>
  <si>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</si>
  <si>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</si>
  <si>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</si>
  <si>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</si>
  <si>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</si>
  <si>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</si>
  <si>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</si>
  <si>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</si>
  <si>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</si>
  <si>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</si>
  <si>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</si>
  <si>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</si>
  <si>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</si>
  <si>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</si>
  <si>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</si>
  <si>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</si>
  <si>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</si>
  <si>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</si>
  <si>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</si>
  <si>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</si>
  <si>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</si>
  <si>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</si>
  <si>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</si>
  <si>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</si>
  <si>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</si>
  <si>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</si>
  <si>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</si>
  <si>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</si>
  <si>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</si>
  <si>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</si>
  <si>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</si>
  <si>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</si>
  <si>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</si>
  <si>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</si>
  <si>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</si>
  <si>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</si>
  <si>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</si>
  <si>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</si>
  <si>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</si>
  <si>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</si>
  <si>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</si>
  <si>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</si>
  <si>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</si>
  <si>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</si>
  <si>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</si>
  <si>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</si>
  <si>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</si>
  <si>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</si>
  <si>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</si>
  <si>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</si>
  <si>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</si>
  <si>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</si>
  <si>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</si>
  <si>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</si>
  <si>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</si>
  <si>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</si>
  <si>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</si>
  <si>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</si>
  <si>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</si>
  <si>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</si>
  <si>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</si>
  <si>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</si>
  <si>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</si>
  <si>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</si>
  <si>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</si>
  <si>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</si>
  <si>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</si>
  <si>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</si>
  <si>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</si>
  <si>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</si>
  <si>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</si>
  <si>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</si>
  <si>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</si>
  <si>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</si>
  <si>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</si>
  <si>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</si>
  <si>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</si>
  <si>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</si>
  <si>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</si>
  <si>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</si>
  <si>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</si>
  <si>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</si>
  <si>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</si>
  <si>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</si>
  <si>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</si>
  <si>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</si>
  <si>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</si>
  <si>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</si>
  <si>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</si>
  <si>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</si>
  <si>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</si>
  <si>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</si>
  <si>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</si>
  <si>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</si>
  <si>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</si>
  <si>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</si>
  <si>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</si>
  <si>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</si>
  <si>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</si>
  <si>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</si>
  <si>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</si>
  <si>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</si>
  <si>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</si>
  <si>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</si>
  <si>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</si>
  <si>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</si>
  <si>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</si>
  <si>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</si>
  <si>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</si>
  <si>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</si>
  <si>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</si>
  <si>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</si>
  <si>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</si>
  <si>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</si>
  <si>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</si>
  <si>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</si>
  <si>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</si>
  <si>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</si>
  <si>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</si>
  <si>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</si>
  <si>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</si>
  <si>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</si>
  <si>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</si>
  <si>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</si>
  <si>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</si>
  <si>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</si>
  <si>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</si>
  <si>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</si>
  <si>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</si>
  <si>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</si>
  <si>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</si>
  <si>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</si>
  <si>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</si>
  <si>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</si>
  <si>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</si>
  <si>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</si>
  <si>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</si>
  <si>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</si>
  <si>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</si>
  <si>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</si>
  <si>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</si>
  <si>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</si>
  <si>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</si>
  <si>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</si>
  <si>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</si>
  <si>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</si>
  <si>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</si>
  <si>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</si>
  <si>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</si>
  <si>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</si>
  <si>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</si>
  <si>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</si>
  <si>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</si>
  <si>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</si>
  <si>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</si>
  <si>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</si>
  <si>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</si>
  <si>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</si>
  <si>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</si>
  <si>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</si>
  <si>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</si>
  <si>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</si>
  <si>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</si>
  <si>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</si>
  <si>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</si>
  <si>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</si>
  <si>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</si>
  <si>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</si>
  <si>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</si>
  <si>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</si>
  <si>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</si>
  <si>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</si>
  <si>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</si>
  <si>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</si>
  <si>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</si>
  <si>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</si>
  <si>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</si>
  <si>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</si>
  <si>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</si>
  <si>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</si>
  <si>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</si>
  <si>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</si>
  <si>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</si>
  <si>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</si>
  <si>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</si>
  <si>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</si>
  <si>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</si>
  <si>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</si>
  <si>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</si>
  <si>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</si>
  <si>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</si>
  <si>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</si>
  <si>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</si>
  <si>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</si>
  <si>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</si>
  <si>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</si>
  <si>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</si>
  <si>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</si>
  <si>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</si>
  <si>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</si>
  <si>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</si>
  <si>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</si>
  <si>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</si>
  <si>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</si>
  <si>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</si>
  <si>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</si>
  <si>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</si>
  <si>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</si>
  <si>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</si>
  <si>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</si>
  <si>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</si>
  <si>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</si>
  <si>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</si>
  <si>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</si>
  <si>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</si>
  <si>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</si>
  <si>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</si>
  <si>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</si>
  <si>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</si>
  <si>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</si>
  <si>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</si>
  <si>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</si>
  <si>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</si>
  <si>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</si>
  <si>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</si>
  <si>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</si>
  <si>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</si>
  <si>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</si>
  <si>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</si>
  <si>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</si>
  <si>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</si>
  <si>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</si>
  <si>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</si>
  <si>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</si>
  <si>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</si>
  <si>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</si>
  <si>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</si>
  <si>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</si>
  <si>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</si>
  <si>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</si>
  <si>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</si>
  <si>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</si>
  <si>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</si>
  <si>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</si>
  <si>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</si>
  <si>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</si>
  <si>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</si>
  <si>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</si>
  <si>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</si>
  <si>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</si>
  <si>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</si>
  <si>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</si>
  <si>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</si>
  <si>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</si>
  <si>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</si>
  <si>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</si>
  <si>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</si>
  <si>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</si>
  <si>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</si>
  <si>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</si>
  <si>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</si>
  <si>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</si>
  <si>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</si>
  <si>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</si>
  <si>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</si>
  <si>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</si>
  <si>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</si>
  <si>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</si>
  <si>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</si>
  <si>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</si>
  <si>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</si>
  <si>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</si>
  <si>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</si>
  <si>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</si>
  <si>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</si>
  <si>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</si>
  <si>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</si>
  <si>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</si>
  <si>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</si>
  <si>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</si>
  <si>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</si>
  <si>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</si>
  <si>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</si>
  <si>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</si>
  <si>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</si>
  <si>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</si>
  <si>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</si>
  <si>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</si>
  <si>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</si>
  <si>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</si>
  <si>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</si>
  <si>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</si>
  <si>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</si>
  <si>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</si>
  <si>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</si>
  <si>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</si>
  <si>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</si>
  <si>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</si>
  <si>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</si>
  <si>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</si>
  <si>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</si>
  <si>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</si>
  <si>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</si>
  <si>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</si>
  <si>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</si>
  <si>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</si>
  <si>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</si>
  <si>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</si>
  <si>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</si>
  <si>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</si>
  <si>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</si>
  <si>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</si>
  <si>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</si>
  <si>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</si>
  <si>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</si>
  <si>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</si>
  <si>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</si>
  <si>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</si>
  <si>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</si>
  <si>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</si>
  <si>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</si>
  <si>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</si>
  <si>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</si>
  <si>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</si>
  <si>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</si>
  <si>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</si>
  <si>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</si>
  <si>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</si>
  <si>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</si>
  <si>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</si>
  <si>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</si>
  <si>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</si>
  <si>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</si>
  <si>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</si>
  <si>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</si>
  <si>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</si>
  <si>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</si>
  <si>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</si>
  <si>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</si>
  <si>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</si>
  <si>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</si>
  <si>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</si>
  <si>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</si>
  <si>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</si>
  <si>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</si>
  <si>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</si>
  <si>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</si>
  <si>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</si>
  <si>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</si>
  <si>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</si>
  <si>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</si>
  <si>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</si>
  <si>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</si>
  <si>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</si>
  <si>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</si>
  <si>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</si>
  <si>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</si>
  <si>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</si>
  <si>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</si>
  <si>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</si>
  <si>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</si>
  <si>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</si>
  <si>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</si>
  <si>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</si>
  <si>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</si>
  <si>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</si>
  <si>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</si>
  <si>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</si>
  <si>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</si>
  <si>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</si>
  <si>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</si>
  <si>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</si>
  <si>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</si>
  <si>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</si>
  <si>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</si>
  <si>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</si>
  <si>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</si>
  <si>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</si>
  <si>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</si>
  <si>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</si>
  <si>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</si>
  <si>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</si>
  <si>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</si>
  <si>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</si>
  <si>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</si>
  <si>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</si>
  <si>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</si>
  <si>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</si>
  <si>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</si>
  <si>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</si>
  <si>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</si>
  <si>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</si>
  <si>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</si>
  <si>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</si>
  <si>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</si>
  <si>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</si>
  <si>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</si>
  <si>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</si>
  <si>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</si>
  <si>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</si>
  <si>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</si>
  <si>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</si>
  <si>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</si>
  <si>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</si>
  <si>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</si>
  <si>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</si>
  <si>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</si>
  <si>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</si>
  <si>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</si>
  <si>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</si>
  <si>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</si>
  <si>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</si>
  <si>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</si>
  <si>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</si>
  <si>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</si>
  <si>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</si>
  <si>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</si>
  <si>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</si>
  <si>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</si>
  <si>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</si>
  <si>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</si>
  <si>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</si>
  <si>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</si>
  <si>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</si>
  <si>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</si>
  <si>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</si>
  <si>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</si>
  <si>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</si>
  <si>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</si>
  <si>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</si>
  <si>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</si>
  <si>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</si>
  <si>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</si>
  <si>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</si>
  <si>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</si>
  <si>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</si>
  <si>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</si>
  <si>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</si>
  <si>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</si>
  <si>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</si>
  <si>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</si>
  <si>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</si>
  <si>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</si>
  <si>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</si>
  <si>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</si>
  <si>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</si>
  <si>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</si>
  <si>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</si>
  <si>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</si>
  <si>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</si>
  <si>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</si>
  <si>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</si>
  <si>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</si>
  <si>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</si>
  <si>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</si>
  <si>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</si>
  <si>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</si>
  <si>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</si>
  <si>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</si>
  <si>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</si>
  <si>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</si>
  <si>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</si>
  <si>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</si>
  <si>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</si>
  <si>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</si>
  <si>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</si>
  <si>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</si>
  <si>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</si>
  <si>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</si>
  <si>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</si>
  <si>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</si>
  <si>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</si>
  <si>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</si>
  <si>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</si>
  <si>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</si>
  <si>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</si>
  <si>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</si>
  <si>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</si>
  <si>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COMISION MUNICIPAL DE CULTURA FÍSICA Y DEPORTE DE LEON, GUANAJUATO, Gobierno del Estado de Guanajuato (a)</t>
  </si>
  <si>
    <t>Al 31 de Diciembre de 2022 y al 31 de Diciembre de 2023 (b)</t>
  </si>
  <si>
    <t>ADMINISTRACION DE BIENES Y RECURSOS FINA</t>
  </si>
  <si>
    <t>INFORMATICA Y PROGRAMACION</t>
  </si>
  <si>
    <t>CAPACITACION CONTINUA</t>
  </si>
  <si>
    <t>PROTECCION CIVIL</t>
  </si>
  <si>
    <t>OPERACION DE DEPORTE SELECTIVO</t>
  </si>
  <si>
    <t>OLIMPIADA Y PARA OLIMPIADA NACIONAL</t>
  </si>
  <si>
    <t>CIENCIAS APLICADAS AL DEPORTE</t>
  </si>
  <si>
    <t>METODOLOGIA DEL ENTRENAMIENTO</t>
  </si>
  <si>
    <t>GESTION Y ATENCION CIUDADNA A TRAVEZ</t>
  </si>
  <si>
    <t>OPERACION DE EVENTOS Y MERCADOTECNIA</t>
  </si>
  <si>
    <t>COMUNICACION SOCIAL</t>
  </si>
  <si>
    <t>APOYO A EVENTOS DEPORTIVOS</t>
  </si>
  <si>
    <t>MERCADOTECNIA</t>
  </si>
  <si>
    <t>MARATON LEON</t>
  </si>
  <si>
    <t>CULTURA FISICA Y RECREACION</t>
  </si>
  <si>
    <t>PERSONAS CON DISCAPACIDAD</t>
  </si>
  <si>
    <t>ACTIVACION FISICA EN MINIDEPORTIVAS</t>
  </si>
  <si>
    <t>ESCUELAS DE INICIO AL DEPORTE UNIDADES</t>
  </si>
  <si>
    <t>ACTIVACION FISICA ESCOLAR Y LABORAL</t>
  </si>
  <si>
    <t>MASIFICACION DE LA ACTIVACION FISICA</t>
  </si>
  <si>
    <t>OPERACION DE INFRAESTRUCTURA</t>
  </si>
  <si>
    <t>MANTENIMIENTO UD ANTONIO TOTA CARBAJAL</t>
  </si>
  <si>
    <t>MANTENIMIENTO UD EFM</t>
  </si>
  <si>
    <t>MANTENIMIENTO UD LUIS I RODRIGUEZ</t>
  </si>
  <si>
    <t>MANTENIMIENTO UNIDAD CHAPALITA</t>
  </si>
  <si>
    <t>MANTENIMMIENTO UNIDAD PARQUE DEL ARBOL</t>
  </si>
  <si>
    <t>MANTENIMIENTO UD JESUS RODRIGUEZ GAONA</t>
  </si>
  <si>
    <t>MANTENIMIENTO UD NUEVO MILENIO</t>
  </si>
  <si>
    <t>MANTENIMIENTO UD PARQUE HILAMAS</t>
  </si>
  <si>
    <t>RECREACION Y VINCULACION SOCIAL</t>
  </si>
  <si>
    <t>OPERACIÓN DE DEPORTES Y CF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</si>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</sst>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7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" fontId="0" fillId="0" borderId="14" xfId="0" applyNumberForma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H82"/>
  <sheetViews>
    <sheetView showGridLines="0" tabSelected="1" zoomScale="80" zoomScaleNormal="80" workbookViewId="0">
      <selection activeCell="A4" sqref="A4"/>
    </sheetView>
  </sheetViews>
  <sheetFormatPr baseColWidth="10" defaultColWidth="11" defaultRowHeight="15" x14ac:dyDescent="0.25"/>
  <cols>
    <col min="1" max="1" width="96.42578125" customWidth="1"/>
    <col min="2" max="2" width="15.5703125" customWidth="1"/>
    <col min="3" max="3" width="18" customWidth="1"/>
    <col min="4" max="4" width="98.7109375" bestFit="1" customWidth="1"/>
    <col min="5" max="6" width="15.5703125" customWidth="1"/>
    <col min="8" max="8" width="13.5703125" customWidth="1"/>
  </cols>
  <sheetData>
    <row r="1" spans="1:6" ht="40.9" customHeight="1" x14ac:dyDescent="0.25">
      <c r="A1" s="145" t="s">
        <v>0</v>
      </c>
      <c r="B1" s="146"/>
      <c r="C1" s="146"/>
      <c r="D1" s="146"/>
      <c r="E1" s="146"/>
      <c r="F1" s="147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565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27043339.039999999</v>
      </c>
      <c r="C9" s="49">
        <f>SUM(C10:C16)</f>
        <v>25524100.82</v>
      </c>
      <c r="D9" s="48" t="s">
        <v>12</v>
      </c>
      <c r="E9" s="49">
        <f>SUM(E10:E18)</f>
        <v>5755004.6300000008</v>
      </c>
      <c r="F9" s="49">
        <f>SUM(F10:F18)</f>
        <v>4882448.22</v>
      </c>
    </row>
    <row r="10" spans="1:6" x14ac:dyDescent="0.25">
      <c r="A10" s="50" t="s">
        <v>13</v>
      </c>
      <c r="B10" s="49">
        <v>37000</v>
      </c>
      <c r="C10" s="49">
        <v>24000</v>
      </c>
      <c r="D10" s="50" t="s">
        <v>14</v>
      </c>
      <c r="E10" s="49">
        <v>493972.96</v>
      </c>
      <c r="F10" s="49">
        <v>0</v>
      </c>
    </row>
    <row r="11" spans="1:6" x14ac:dyDescent="0.25">
      <c r="A11" s="50" t="s">
        <v>15</v>
      </c>
      <c r="B11" s="49">
        <v>10544234.01</v>
      </c>
      <c r="C11" s="49">
        <v>13553707.800000001</v>
      </c>
      <c r="D11" s="50" t="s">
        <v>16</v>
      </c>
      <c r="E11" s="49">
        <v>814661.17</v>
      </c>
      <c r="F11" s="49">
        <v>1728203.49</v>
      </c>
    </row>
    <row r="12" spans="1:6" x14ac:dyDescent="0.25">
      <c r="A12" s="50" t="s">
        <v>17</v>
      </c>
      <c r="B12" s="49">
        <v>0</v>
      </c>
      <c r="C12" s="49">
        <v>0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49">
        <v>16448879.029999999</v>
      </c>
      <c r="C13" s="49">
        <v>11885167.02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49">
        <v>0</v>
      </c>
      <c r="C14" s="49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49">
        <v>13226</v>
      </c>
      <c r="C15" s="49">
        <v>61226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49">
        <v>0</v>
      </c>
      <c r="C16" s="49">
        <v>0</v>
      </c>
      <c r="D16" s="50" t="s">
        <v>26</v>
      </c>
      <c r="E16" s="49">
        <v>2394825.4300000002</v>
      </c>
      <c r="F16" s="49">
        <v>1774902.49</v>
      </c>
    </row>
    <row r="17" spans="1:6" x14ac:dyDescent="0.25">
      <c r="A17" s="48" t="s">
        <v>27</v>
      </c>
      <c r="B17" s="49">
        <f>SUM(B18:B24)</f>
        <v>47620.33</v>
      </c>
      <c r="C17" s="49">
        <f>SUM(C18:C24)</f>
        <v>1445255.14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49">
        <v>0</v>
      </c>
      <c r="C18" s="49">
        <v>0</v>
      </c>
      <c r="D18" s="50" t="s">
        <v>30</v>
      </c>
      <c r="E18" s="49">
        <v>2051545.07</v>
      </c>
      <c r="F18" s="49">
        <v>1379342.24</v>
      </c>
    </row>
    <row r="19" spans="1:6" x14ac:dyDescent="0.25">
      <c r="A19" s="50" t="s">
        <v>31</v>
      </c>
      <c r="B19" s="49">
        <v>0</v>
      </c>
      <c r="C19" s="49">
        <v>1394625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47620.33</v>
      </c>
      <c r="C20" s="49">
        <v>50630.14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0</v>
      </c>
      <c r="C22" s="49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49">
        <v>0</v>
      </c>
      <c r="C23" s="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0</v>
      </c>
      <c r="C24" s="49">
        <v>0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312394.49</v>
      </c>
      <c r="C37" s="49">
        <v>189086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189223.67</v>
      </c>
      <c r="F38" s="49">
        <f>SUM(F39:F41)</f>
        <v>189223.67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189223.67</v>
      </c>
      <c r="F41" s="49">
        <v>189223.67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B9+B17+B25+B31+B38+B41+B37</f>
        <v>27403353.859999996</v>
      </c>
      <c r="C47" s="4">
        <f>C9+C17+C25+C31+C38+C41+C37</f>
        <v>27158441.960000001</v>
      </c>
      <c r="D47" s="2" t="s">
        <v>86</v>
      </c>
      <c r="E47" s="4">
        <f>E9+E19+E23+E26+E27+E31+E38+E42</f>
        <v>5944228.3000000007</v>
      </c>
      <c r="F47" s="4">
        <f>F9+F19+F23+F26+F27+F31+F38+F42</f>
        <v>5071671.8899999997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0</v>
      </c>
      <c r="C52" s="49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35158061.32</v>
      </c>
      <c r="C53" s="49">
        <v>30223235.07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680062.56</v>
      </c>
      <c r="C54" s="49">
        <v>671565.56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-20918907.010000002</v>
      </c>
      <c r="C55" s="49">
        <v>-18015665.460000001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0</v>
      </c>
      <c r="C56" s="49">
        <v>0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5944228.3000000007</v>
      </c>
      <c r="F59" s="4">
        <f>F47+F57</f>
        <v>5071671.8899999997</v>
      </c>
    </row>
    <row r="60" spans="1:6" x14ac:dyDescent="0.25">
      <c r="A60" s="3" t="s">
        <v>106</v>
      </c>
      <c r="B60" s="4">
        <f>SUM(B50:B58)</f>
        <v>14919216.870000001</v>
      </c>
      <c r="C60" s="4">
        <f>SUM(C50:C58)</f>
        <v>12879135.169999998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42322570.729999997</v>
      </c>
      <c r="C62" s="4">
        <f>SUM(C47+C60)</f>
        <v>40037577.129999995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216450</v>
      </c>
      <c r="F63" s="49">
        <f>SUM(F64:F66)</f>
        <v>216450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49">
        <v>216450</v>
      </c>
      <c r="F65" s="49">
        <v>216450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36161892.43</v>
      </c>
      <c r="F68" s="49">
        <f>SUM(F69:F73)</f>
        <v>34749455.240000002</v>
      </c>
    </row>
    <row r="69" spans="1:6" x14ac:dyDescent="0.25">
      <c r="A69" s="55"/>
      <c r="B69" s="47"/>
      <c r="C69" s="47"/>
      <c r="D69" s="48" t="s">
        <v>114</v>
      </c>
      <c r="E69" s="49">
        <v>1412437.19</v>
      </c>
      <c r="F69" s="49">
        <v>11811512.67</v>
      </c>
    </row>
    <row r="70" spans="1:6" x14ac:dyDescent="0.25">
      <c r="A70" s="55"/>
      <c r="B70" s="47"/>
      <c r="C70" s="47"/>
      <c r="D70" s="48" t="s">
        <v>115</v>
      </c>
      <c r="E70" s="49">
        <v>28458251.16</v>
      </c>
      <c r="F70" s="49">
        <v>16646738.49</v>
      </c>
    </row>
    <row r="71" spans="1:6" x14ac:dyDescent="0.25">
      <c r="A71" s="55"/>
      <c r="B71" s="47"/>
      <c r="C71" s="47"/>
      <c r="D71" s="48" t="s">
        <v>116</v>
      </c>
      <c r="E71" s="49">
        <v>6291204.0800000001</v>
      </c>
      <c r="F71" s="49">
        <v>6291204.0800000001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36378342.43</v>
      </c>
      <c r="F79" s="4">
        <f>F63+F68+F75</f>
        <v>34965905.240000002</v>
      </c>
    </row>
    <row r="80" spans="1:6" x14ac:dyDescent="0.25">
      <c r="A80" s="55"/>
      <c r="B80" s="47"/>
      <c r="C80" s="47"/>
      <c r="D80" s="47"/>
      <c r="E80" s="51"/>
      <c r="F80" s="51"/>
    </row>
    <row r="81" spans="1:8" x14ac:dyDescent="0.25">
      <c r="A81" s="55"/>
      <c r="B81" s="47"/>
      <c r="C81" s="47"/>
      <c r="D81" s="2" t="s">
        <v>123</v>
      </c>
      <c r="E81" s="4">
        <f>E59+E79</f>
        <v>42322570.730000004</v>
      </c>
      <c r="F81" s="4">
        <f>F59+F79</f>
        <v>40037577.130000003</v>
      </c>
      <c r="H81" s="143"/>
    </row>
    <row r="82" spans="1:8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9:F45 B9:C62 E50:F81" xr:uid="{C5CF0F0C-7F54-476B-B0B4-4B48A356C852}">
      <formula1>-1.79769313486231E+100</formula1>
      <formula2>1.79769313486231E+100</formula2>
    </dataValidation>
  </dataValidations>
  <pageMargins left="0.39370078740157483" right="0" top="0" bottom="0" header="0.31496062992125984" footer="0.31496062992125984"/>
  <pageSetup paperSize="119" scale="55" orientation="landscape" r:id="rId1"/>
  <ignoredErrors>
    <ignoredError sqref="B9:C9 E9:F9 B12:C12 B17:C17 B14 B21:C30 B18:B19 B38:C46 B48:C52 B56:C62 E12:F15 E19:F40 E17 E42:F63 E67:F68 E64 E72:F81 B32:C36 B16 B47:C47 F10 E66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8" t="s">
        <v>453</v>
      </c>
      <c r="B1" s="168"/>
      <c r="C1" s="168"/>
      <c r="D1" s="168"/>
      <c r="E1" s="168"/>
      <c r="F1" s="168"/>
      <c r="G1" s="168"/>
    </row>
    <row r="2" spans="1:7" x14ac:dyDescent="0.25">
      <c r="A2" s="132" t="str">
        <f>'Formato 1'!A2</f>
        <v>COMISION MUNICIPAL DE CULTURA FÍSICA Y DEPORTE DE LEON, GUANAJUATO, Gobierno del Estado de Guanajuato (a)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66" t="s">
        <v>456</v>
      </c>
      <c r="B6" s="38">
        <v>2022</v>
      </c>
      <c r="C6" s="166">
        <f>+B6+1</f>
        <v>2023</v>
      </c>
      <c r="D6" s="166">
        <f>+C6+1</f>
        <v>2024</v>
      </c>
      <c r="E6" s="166">
        <f>+D6+1</f>
        <v>2025</v>
      </c>
      <c r="F6" s="166">
        <f>+E6+1</f>
        <v>2026</v>
      </c>
      <c r="G6" s="166">
        <f>+F6+1</f>
        <v>2027</v>
      </c>
    </row>
    <row r="7" spans="1:7" ht="83.25" customHeight="1" x14ac:dyDescent="0.25">
      <c r="A7" s="167"/>
      <c r="B7" s="72" t="s">
        <v>457</v>
      </c>
      <c r="C7" s="167"/>
      <c r="D7" s="167"/>
      <c r="E7" s="167"/>
      <c r="F7" s="167"/>
      <c r="G7" s="167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9" t="s">
        <v>472</v>
      </c>
      <c r="B1" s="169"/>
      <c r="C1" s="169"/>
      <c r="D1" s="169"/>
      <c r="E1" s="169"/>
      <c r="F1" s="169"/>
      <c r="G1" s="169"/>
    </row>
    <row r="2" spans="1:7" x14ac:dyDescent="0.25">
      <c r="A2" s="132" t="str">
        <f>'Formato 1'!A2</f>
        <v>COMISION MUNICIPAL DE CULTURA FÍSICA Y DEPORTE DE LEON, GUANAJUATO, Gobierno del Estado de Guanajuato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70" t="s">
        <v>474</v>
      </c>
      <c r="B6" s="38">
        <v>2022</v>
      </c>
      <c r="C6" s="166">
        <f>+B6+1</f>
        <v>2023</v>
      </c>
      <c r="D6" s="166">
        <f>+C6+1</f>
        <v>2024</v>
      </c>
      <c r="E6" s="166">
        <f>+D6+1</f>
        <v>2025</v>
      </c>
      <c r="F6" s="166">
        <f>+E6+1</f>
        <v>2026</v>
      </c>
      <c r="G6" s="166">
        <f>+F6+1</f>
        <v>2027</v>
      </c>
    </row>
    <row r="7" spans="1:7" ht="57.75" customHeight="1" x14ac:dyDescent="0.25">
      <c r="A7" s="171"/>
      <c r="B7" s="39" t="s">
        <v>457</v>
      </c>
      <c r="C7" s="167"/>
      <c r="D7" s="167"/>
      <c r="E7" s="167"/>
      <c r="F7" s="167"/>
      <c r="G7" s="167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9" t="s">
        <v>488</v>
      </c>
      <c r="B1" s="169"/>
      <c r="C1" s="169"/>
      <c r="D1" s="169"/>
      <c r="E1" s="169"/>
      <c r="F1" s="169"/>
      <c r="G1" s="169"/>
    </row>
    <row r="2" spans="1:7" x14ac:dyDescent="0.25">
      <c r="A2" s="132" t="str">
        <f>'Formato 1'!A2</f>
        <v>COMISION MUNICIPAL DE CULTURA FÍSICA Y DEPORTE DE LEON, GUANAJUATO, Gobierno del Estado de Guanajuato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3" t="s">
        <v>456</v>
      </c>
      <c r="B5" s="174">
        <v>2017</v>
      </c>
      <c r="C5" s="174">
        <f>+B5+1</f>
        <v>2018</v>
      </c>
      <c r="D5" s="174">
        <f>+C5+1</f>
        <v>2019</v>
      </c>
      <c r="E5" s="174">
        <f>+D5+1</f>
        <v>2020</v>
      </c>
      <c r="F5" s="174">
        <f>+E5+1</f>
        <v>2021</v>
      </c>
      <c r="G5" s="38">
        <f>+F5+1</f>
        <v>2022</v>
      </c>
    </row>
    <row r="6" spans="1:7" ht="32.25" x14ac:dyDescent="0.25">
      <c r="A6" s="156"/>
      <c r="B6" s="175"/>
      <c r="C6" s="175"/>
      <c r="D6" s="175"/>
      <c r="E6" s="175"/>
      <c r="F6" s="175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2" t="s">
        <v>511</v>
      </c>
      <c r="B39" s="172"/>
      <c r="C39" s="172"/>
      <c r="D39" s="172"/>
      <c r="E39" s="172"/>
      <c r="F39" s="172"/>
      <c r="G39" s="172"/>
    </row>
    <row r="40" spans="1:7" x14ac:dyDescent="0.25">
      <c r="A40" s="172" t="s">
        <v>512</v>
      </c>
      <c r="B40" s="172"/>
      <c r="C40" s="172"/>
      <c r="D40" s="172"/>
      <c r="E40" s="172"/>
      <c r="F40" s="172"/>
      <c r="G40" s="17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9" t="s">
        <v>513</v>
      </c>
      <c r="B1" s="169"/>
      <c r="C1" s="169"/>
      <c r="D1" s="169"/>
      <c r="E1" s="169"/>
      <c r="F1" s="169"/>
      <c r="G1" s="169"/>
    </row>
    <row r="2" spans="1:7" x14ac:dyDescent="0.25">
      <c r="A2" s="132" t="str">
        <f>'Formato 1'!A2</f>
        <v>COMISION MUNICIPAL DE CULTURA FÍSICA Y DEPORTE DE LEON, GUANAJUATO, Gobierno del Estado de Guanajuato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6" t="s">
        <v>474</v>
      </c>
      <c r="B5" s="174">
        <v>2017</v>
      </c>
      <c r="C5" s="174">
        <f>+B5+1</f>
        <v>2018</v>
      </c>
      <c r="D5" s="174">
        <f>+C5+1</f>
        <v>2019</v>
      </c>
      <c r="E5" s="174">
        <f>+D5+1</f>
        <v>2020</v>
      </c>
      <c r="F5" s="174">
        <f>+E5+1</f>
        <v>2021</v>
      </c>
      <c r="G5" s="38">
        <v>2022</v>
      </c>
    </row>
    <row r="6" spans="1:7" ht="48.75" customHeight="1" x14ac:dyDescent="0.25">
      <c r="A6" s="177"/>
      <c r="B6" s="175"/>
      <c r="C6" s="175"/>
      <c r="D6" s="175"/>
      <c r="E6" s="175"/>
      <c r="F6" s="175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2" t="s">
        <v>511</v>
      </c>
      <c r="B32" s="172"/>
      <c r="C32" s="172"/>
      <c r="D32" s="172"/>
      <c r="E32" s="172"/>
      <c r="F32" s="172"/>
      <c r="G32" s="172"/>
    </row>
    <row r="33" spans="1:7" x14ac:dyDescent="0.25">
      <c r="A33" s="172" t="s">
        <v>512</v>
      </c>
      <c r="B33" s="172"/>
      <c r="C33" s="172"/>
      <c r="D33" s="172"/>
      <c r="E33" s="172"/>
      <c r="F33" s="172"/>
      <c r="G33" s="17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8" t="s">
        <v>517</v>
      </c>
      <c r="B1" s="178"/>
      <c r="C1" s="178"/>
      <c r="D1" s="178"/>
      <c r="E1" s="178"/>
      <c r="F1" s="178"/>
    </row>
    <row r="2" spans="1:6" ht="20.100000000000001" customHeight="1" x14ac:dyDescent="0.25">
      <c r="A2" s="114" t="str">
        <f>'Formato 1'!A2</f>
        <v>COMISION MUNICIPAL DE CULTURA FÍSICA Y DEPORTE DE LEON, GUANAJUATO, Gobierno del Estado de Guanajuato (a)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A3" sqref="A3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5" t="s">
        <v>124</v>
      </c>
      <c r="B1" s="146"/>
      <c r="C1" s="146"/>
      <c r="D1" s="146"/>
      <c r="E1" s="146"/>
      <c r="F1" s="146"/>
      <c r="G1" s="146"/>
      <c r="H1" s="147"/>
    </row>
    <row r="2" spans="1:8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31 de Diciembre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5071671.8899999997</v>
      </c>
      <c r="C18" s="112"/>
      <c r="D18" s="112"/>
      <c r="E18" s="112"/>
      <c r="F18" s="4">
        <v>5944228.2999999998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5071671.8899999997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5944228.2999999998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8" t="s">
        <v>154</v>
      </c>
      <c r="B33" s="148"/>
      <c r="C33" s="148"/>
      <c r="D33" s="148"/>
      <c r="E33" s="148"/>
      <c r="F33" s="148"/>
      <c r="G33" s="148"/>
      <c r="H33" s="148"/>
    </row>
    <row r="34" spans="1:8" ht="14.45" customHeight="1" x14ac:dyDescent="0.25">
      <c r="A34" s="148"/>
      <c r="B34" s="148"/>
      <c r="C34" s="148"/>
      <c r="D34" s="148"/>
      <c r="E34" s="148"/>
      <c r="F34" s="148"/>
      <c r="G34" s="148"/>
      <c r="H34" s="148"/>
    </row>
    <row r="35" spans="1:8" ht="14.45" customHeight="1" x14ac:dyDescent="0.25">
      <c r="A35" s="148"/>
      <c r="B35" s="148"/>
      <c r="C35" s="148"/>
      <c r="D35" s="148"/>
      <c r="E35" s="148"/>
      <c r="F35" s="148"/>
      <c r="G35" s="148"/>
      <c r="H35" s="148"/>
    </row>
    <row r="36" spans="1:8" ht="14.45" customHeight="1" x14ac:dyDescent="0.25">
      <c r="A36" s="148"/>
      <c r="B36" s="148"/>
      <c r="C36" s="148"/>
      <c r="D36" s="148"/>
      <c r="E36" s="148"/>
      <c r="F36" s="148"/>
      <c r="G36" s="148"/>
      <c r="H36" s="148"/>
    </row>
    <row r="37" spans="1:8" ht="14.45" customHeight="1" x14ac:dyDescent="0.25">
      <c r="A37" s="148"/>
      <c r="B37" s="148"/>
      <c r="C37" s="148"/>
      <c r="D37" s="148"/>
      <c r="E37" s="148"/>
      <c r="F37" s="148"/>
      <c r="G37" s="148"/>
      <c r="H37" s="148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80" zoomScaleNormal="80" workbookViewId="0">
      <selection activeCell="E28" sqref="E28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9" t="s">
        <v>165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1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597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  <pageSetUpPr fitToPage="1"/>
  </sheetPr>
  <dimension ref="A1:D75"/>
  <sheetViews>
    <sheetView showGridLines="0" topLeftCell="A7" zoomScale="67" zoomScaleNormal="53" workbookViewId="0">
      <selection activeCell="C25" sqref="C2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9" t="s">
        <v>189</v>
      </c>
      <c r="B1" s="150"/>
      <c r="C1" s="150"/>
      <c r="D1" s="151"/>
    </row>
    <row r="2" spans="1:4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31 de Diciembre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148240169</v>
      </c>
      <c r="C8" s="15">
        <f>SUM(C9:C11)</f>
        <v>195926632.69</v>
      </c>
      <c r="D8" s="15">
        <f>SUM(D9:D11)</f>
        <v>195926632.69</v>
      </c>
    </row>
    <row r="9" spans="1:4" x14ac:dyDescent="0.25">
      <c r="A9" s="60" t="s">
        <v>195</v>
      </c>
      <c r="B9" s="97">
        <v>148240169</v>
      </c>
      <c r="C9" s="97">
        <v>195926632.69</v>
      </c>
      <c r="D9" s="97">
        <v>195926632.69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148240169</v>
      </c>
      <c r="C13" s="15">
        <f>C14+C15</f>
        <v>199691933.68000001</v>
      </c>
      <c r="D13" s="15">
        <f>D14+D15</f>
        <v>199023317.06999999</v>
      </c>
    </row>
    <row r="14" spans="1:4" x14ac:dyDescent="0.25">
      <c r="A14" s="60" t="s">
        <v>199</v>
      </c>
      <c r="B14" s="97">
        <v>148240169</v>
      </c>
      <c r="C14" s="97">
        <v>199691933.68000001</v>
      </c>
      <c r="D14" s="97">
        <v>199023317.06999999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11112541</v>
      </c>
      <c r="D17" s="15">
        <f>D18+D19</f>
        <v>0</v>
      </c>
    </row>
    <row r="18" spans="1:4" x14ac:dyDescent="0.25">
      <c r="A18" s="60" t="s">
        <v>202</v>
      </c>
      <c r="B18" s="17">
        <v>0</v>
      </c>
      <c r="C18" s="144">
        <v>11112541</v>
      </c>
      <c r="D18" s="144">
        <v>0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7347240.0099999905</v>
      </c>
      <c r="D21" s="15">
        <f>D8-D13+D17</f>
        <v>-3096684.3799999952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7347240.0099999905</v>
      </c>
      <c r="D23" s="15">
        <f>D21-D11</f>
        <v>-3096684.3799999952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-3765300.9900000095</v>
      </c>
      <c r="D25" s="15">
        <f>D23-D17</f>
        <v>-3096684.3799999952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-3765300.9900000095</v>
      </c>
      <c r="D33" s="4">
        <f>D25+D29</f>
        <v>-3096684.3799999952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148240169</v>
      </c>
      <c r="C48" s="99">
        <f>C9</f>
        <v>195926632.69</v>
      </c>
      <c r="D48" s="99">
        <f>D9</f>
        <v>195926632.69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148240169</v>
      </c>
      <c r="C53" s="49">
        <f>C14</f>
        <v>199691933.68000001</v>
      </c>
      <c r="D53" s="49">
        <f>D14</f>
        <v>199023317.06999999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144">
        <f>C18</f>
        <v>11112541</v>
      </c>
      <c r="D55" s="49">
        <f>D18</f>
        <v>0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7347240.0099999905</v>
      </c>
      <c r="D57" s="4">
        <f>D48+D49-D53+D55</f>
        <v>-3096684.3799999952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7347240.0099999905</v>
      </c>
      <c r="D59" s="4">
        <f>D57-D49</f>
        <v>-3096684.3799999952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19685039370078741" right="0.19685039370078741" top="0.74803149606299213" bottom="0.74803149606299213" header="0.31496062992125984" footer="0.31496062992125984"/>
  <pageSetup scale="57" orientation="portrait" r:id="rId1"/>
  <ignoredErrors>
    <ignoredError sqref="B8:D8 B29:D33 B37:D44 B48:D59 B63:D74 B10:D13 B15:D17 B19:D25 B18 D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H76"/>
  <sheetViews>
    <sheetView showGridLines="0" zoomScale="76" zoomScaleNormal="115" workbookViewId="0">
      <selection activeCell="C89" sqref="C89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8" ht="40.9" customHeight="1" x14ac:dyDescent="0.25">
      <c r="A1" s="149" t="s">
        <v>230</v>
      </c>
      <c r="B1" s="150"/>
      <c r="C1" s="150"/>
      <c r="D1" s="150"/>
      <c r="E1" s="150"/>
      <c r="F1" s="150"/>
      <c r="G1" s="151"/>
    </row>
    <row r="2" spans="1:8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6"/>
    </row>
    <row r="3" spans="1:8" x14ac:dyDescent="0.25">
      <c r="A3" s="117" t="s">
        <v>231</v>
      </c>
      <c r="B3" s="118"/>
      <c r="C3" s="118"/>
      <c r="D3" s="118"/>
      <c r="E3" s="118"/>
      <c r="F3" s="118"/>
      <c r="G3" s="119"/>
    </row>
    <row r="4" spans="1:8" x14ac:dyDescent="0.25">
      <c r="A4" s="117" t="str">
        <f>'Formato 3'!A4</f>
        <v>Del 1 de Enero al 31 de Diciembre de 2023 (b)</v>
      </c>
      <c r="B4" s="118"/>
      <c r="C4" s="118"/>
      <c r="D4" s="118"/>
      <c r="E4" s="118"/>
      <c r="F4" s="118"/>
      <c r="G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2"/>
    </row>
    <row r="6" spans="1:8" ht="41.45" customHeight="1" x14ac:dyDescent="0.25">
      <c r="A6" s="152" t="s">
        <v>232</v>
      </c>
      <c r="B6" s="154" t="s">
        <v>233</v>
      </c>
      <c r="C6" s="154"/>
      <c r="D6" s="154"/>
      <c r="E6" s="154"/>
      <c r="F6" s="154"/>
      <c r="G6" s="154" t="s">
        <v>234</v>
      </c>
    </row>
    <row r="7" spans="1:8" ht="30" x14ac:dyDescent="0.25">
      <c r="A7" s="153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4"/>
    </row>
    <row r="8" spans="1:8" x14ac:dyDescent="0.25">
      <c r="A8" s="27" t="s">
        <v>239</v>
      </c>
      <c r="B8" s="94"/>
      <c r="C8" s="94"/>
      <c r="D8" s="94"/>
      <c r="E8" s="94"/>
      <c r="F8" s="94"/>
      <c r="G8" s="94"/>
    </row>
    <row r="9" spans="1:8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8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8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8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8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8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8" x14ac:dyDescent="0.25">
      <c r="A15" s="60" t="s">
        <v>246</v>
      </c>
      <c r="B15" s="49">
        <v>69429009</v>
      </c>
      <c r="C15" s="49">
        <v>7367088.4500000002</v>
      </c>
      <c r="D15" s="49">
        <v>76796097.450000003</v>
      </c>
      <c r="E15" s="49">
        <v>80392767.510000005</v>
      </c>
      <c r="F15" s="49">
        <v>80392767.510000005</v>
      </c>
      <c r="G15" s="49">
        <f t="shared" si="0"/>
        <v>10963758.510000005</v>
      </c>
      <c r="H15" s="143"/>
    </row>
    <row r="16" spans="1:8" x14ac:dyDescent="0.25">
      <c r="A16" s="95" t="s">
        <v>247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259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8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8" ht="14.45" customHeight="1" x14ac:dyDescent="0.25">
      <c r="A34" s="60" t="s">
        <v>265</v>
      </c>
      <c r="B34" s="49">
        <v>78811160</v>
      </c>
      <c r="C34" s="49">
        <v>38486214.090000004</v>
      </c>
      <c r="D34" s="49">
        <v>117297374.09</v>
      </c>
      <c r="E34" s="49">
        <v>115533865.18000001</v>
      </c>
      <c r="F34" s="49">
        <v>115533865.18000001</v>
      </c>
      <c r="G34" s="49">
        <f t="shared" si="4"/>
        <v>36722705.180000007</v>
      </c>
      <c r="H34" s="143"/>
    </row>
    <row r="35" spans="1:8" ht="14.45" customHeight="1" x14ac:dyDescent="0.25">
      <c r="A35" s="60" t="s">
        <v>266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8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8" ht="14.45" customHeight="1" x14ac:dyDescent="0.25">
      <c r="A37" s="60" t="s">
        <v>268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8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8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8" x14ac:dyDescent="0.25">
      <c r="A40" s="47"/>
      <c r="B40" s="49"/>
      <c r="C40" s="49"/>
      <c r="D40" s="49"/>
      <c r="E40" s="49"/>
      <c r="F40" s="49"/>
      <c r="G40" s="49"/>
    </row>
    <row r="41" spans="1:8" x14ac:dyDescent="0.25">
      <c r="A41" s="3" t="s">
        <v>271</v>
      </c>
      <c r="B41" s="4">
        <f t="shared" ref="B41:G41" si="7">SUM(B9,B10,B11,B12,B13,B14,B15,B16,B28,B34,B35,B37)</f>
        <v>148240169</v>
      </c>
      <c r="C41" s="4">
        <f t="shared" si="7"/>
        <v>45853302.540000007</v>
      </c>
      <c r="D41" s="4">
        <f t="shared" si="7"/>
        <v>194093471.54000002</v>
      </c>
      <c r="E41" s="4">
        <f t="shared" si="7"/>
        <v>195926632.69</v>
      </c>
      <c r="F41" s="4">
        <f t="shared" si="7"/>
        <v>195926632.69</v>
      </c>
      <c r="G41" s="4">
        <f t="shared" si="7"/>
        <v>47686463.690000013</v>
      </c>
    </row>
    <row r="42" spans="1:8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47686463.690000013</v>
      </c>
    </row>
    <row r="43" spans="1:8" x14ac:dyDescent="0.25">
      <c r="A43" s="47"/>
      <c r="B43" s="51"/>
      <c r="C43" s="51"/>
      <c r="D43" s="51"/>
      <c r="E43" s="51"/>
      <c r="F43" s="51"/>
      <c r="G43" s="51"/>
    </row>
    <row r="44" spans="1:8" x14ac:dyDescent="0.25">
      <c r="A44" s="3" t="s">
        <v>273</v>
      </c>
      <c r="B44" s="51"/>
      <c r="C44" s="51"/>
      <c r="D44" s="51"/>
      <c r="E44" s="51"/>
      <c r="F44" s="51"/>
      <c r="G44" s="51"/>
    </row>
    <row r="45" spans="1:8" x14ac:dyDescent="0.25">
      <c r="A45" s="60" t="s">
        <v>274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8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8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8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288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11112541</v>
      </c>
      <c r="D67" s="4">
        <f t="shared" si="15"/>
        <v>11112541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295</v>
      </c>
      <c r="B68" s="49">
        <v>0</v>
      </c>
      <c r="C68" s="49">
        <v>11112541</v>
      </c>
      <c r="D68" s="49">
        <v>11112541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6">B41+B65+B67</f>
        <v>148240169</v>
      </c>
      <c r="C70" s="4">
        <f t="shared" si="16"/>
        <v>56965843.540000007</v>
      </c>
      <c r="D70" s="4">
        <f t="shared" si="16"/>
        <v>205206012.54000002</v>
      </c>
      <c r="E70" s="4">
        <f t="shared" si="16"/>
        <v>195926632.69</v>
      </c>
      <c r="F70" s="4">
        <f t="shared" si="16"/>
        <v>195926632.69</v>
      </c>
      <c r="G70" s="4">
        <f t="shared" si="16"/>
        <v>47686463.690000013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11112541</v>
      </c>
      <c r="D73" s="49">
        <v>11112541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11112541</v>
      </c>
      <c r="D75" s="4">
        <f t="shared" si="17"/>
        <v>11112541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67 G9:G15 G60:G76 G55:G58 G38:G53 B35:F58 B74:F75 B73 E73:F73 B69:F72 B68 E68:F6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activeCell="B10" sqref="B10:G10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7" t="s">
        <v>301</v>
      </c>
      <c r="B1" s="150"/>
      <c r="C1" s="150"/>
      <c r="D1" s="150"/>
      <c r="E1" s="150"/>
      <c r="F1" s="150"/>
      <c r="G1" s="151"/>
    </row>
    <row r="2" spans="1:7" x14ac:dyDescent="0.25">
      <c r="A2" s="129" t="str">
        <f>'Formato 1'!A2</f>
        <v>COMISION MUNICIPAL DE CULTURA FÍSICA Y DEPORTE DE LEON, GUANAJUATO, Gobierno del Estado de Guanajuato (a)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Diciembre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55" t="s">
        <v>6</v>
      </c>
      <c r="B7" s="155" t="s">
        <v>304</v>
      </c>
      <c r="C7" s="155"/>
      <c r="D7" s="155"/>
      <c r="E7" s="155"/>
      <c r="F7" s="155"/>
      <c r="G7" s="156" t="s">
        <v>305</v>
      </c>
    </row>
    <row r="8" spans="1:7" ht="30" x14ac:dyDescent="0.25">
      <c r="A8" s="155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5"/>
    </row>
    <row r="9" spans="1:7" x14ac:dyDescent="0.25">
      <c r="A9" s="28" t="s">
        <v>310</v>
      </c>
      <c r="B9" s="86">
        <f t="shared" ref="B9:G9" si="0">SUM(B10,B18,B28,B38,B48,B58,B62,B71,B75)</f>
        <v>148240169</v>
      </c>
      <c r="C9" s="86">
        <f t="shared" si="0"/>
        <v>56965843.540000007</v>
      </c>
      <c r="D9" s="86">
        <f t="shared" si="0"/>
        <v>205206012.53999999</v>
      </c>
      <c r="E9" s="86">
        <f t="shared" si="0"/>
        <v>199691933.68000001</v>
      </c>
      <c r="F9" s="86">
        <f t="shared" si="0"/>
        <v>199023317.06999999</v>
      </c>
      <c r="G9" s="86">
        <f t="shared" si="0"/>
        <v>5514078.8599999975</v>
      </c>
    </row>
    <row r="10" spans="1:7" x14ac:dyDescent="0.25">
      <c r="A10" s="87" t="s">
        <v>311</v>
      </c>
      <c r="B10" s="86">
        <f t="shared" ref="B10:G10" si="1">SUM(B11:B17)</f>
        <v>61974412</v>
      </c>
      <c r="C10" s="86">
        <f t="shared" si="1"/>
        <v>-1420111.49</v>
      </c>
      <c r="D10" s="86">
        <f t="shared" si="1"/>
        <v>60554300.509999998</v>
      </c>
      <c r="E10" s="86">
        <f t="shared" si="1"/>
        <v>59433571.420000002</v>
      </c>
      <c r="F10" s="86">
        <f t="shared" si="1"/>
        <v>59433571.420000002</v>
      </c>
      <c r="G10" s="86">
        <f t="shared" si="1"/>
        <v>1120729.0900000019</v>
      </c>
    </row>
    <row r="11" spans="1:7" x14ac:dyDescent="0.25">
      <c r="A11" s="88" t="s">
        <v>312</v>
      </c>
      <c r="B11" s="77">
        <v>22101962</v>
      </c>
      <c r="C11" s="77">
        <v>-1220822.49</v>
      </c>
      <c r="D11" s="77">
        <v>20881139.510000002</v>
      </c>
      <c r="E11" s="77">
        <v>20710952.370000001</v>
      </c>
      <c r="F11" s="77">
        <v>20710952.370000001</v>
      </c>
      <c r="G11" s="77">
        <v>170187.1400000006</v>
      </c>
    </row>
    <row r="12" spans="1:7" x14ac:dyDescent="0.25">
      <c r="A12" s="88" t="s">
        <v>313</v>
      </c>
      <c r="B12" s="77">
        <v>11847453</v>
      </c>
      <c r="C12" s="77">
        <v>29130.73</v>
      </c>
      <c r="D12" s="77">
        <v>11876583.73</v>
      </c>
      <c r="E12" s="77">
        <v>11570626.27</v>
      </c>
      <c r="F12" s="77">
        <v>11570626.27</v>
      </c>
      <c r="G12" s="77">
        <v>305957.46000000089</v>
      </c>
    </row>
    <row r="13" spans="1:7" x14ac:dyDescent="0.25">
      <c r="A13" s="88" t="s">
        <v>314</v>
      </c>
      <c r="B13" s="77">
        <v>4862973</v>
      </c>
      <c r="C13" s="77">
        <v>549463.6</v>
      </c>
      <c r="D13" s="77">
        <v>5412436.5999999996</v>
      </c>
      <c r="E13" s="77">
        <v>5319092.3099999996</v>
      </c>
      <c r="F13" s="77">
        <v>5319092.3099999996</v>
      </c>
      <c r="G13" s="77">
        <v>93344.290000000037</v>
      </c>
    </row>
    <row r="14" spans="1:7" x14ac:dyDescent="0.25">
      <c r="A14" s="88" t="s">
        <v>315</v>
      </c>
      <c r="B14" s="77">
        <v>7012562</v>
      </c>
      <c r="C14" s="77">
        <v>-65987.960000000006</v>
      </c>
      <c r="D14" s="77">
        <v>6946574.04</v>
      </c>
      <c r="E14" s="77">
        <v>6849275.5599999996</v>
      </c>
      <c r="F14" s="77">
        <v>6849275.5599999996</v>
      </c>
      <c r="G14" s="77">
        <v>97298.480000000447</v>
      </c>
    </row>
    <row r="15" spans="1:7" x14ac:dyDescent="0.25">
      <c r="A15" s="88" t="s">
        <v>316</v>
      </c>
      <c r="B15" s="77">
        <v>15819906</v>
      </c>
      <c r="C15" s="77">
        <v>-690414.42</v>
      </c>
      <c r="D15" s="77">
        <v>15129491.58</v>
      </c>
      <c r="E15" s="77">
        <v>14983624.91</v>
      </c>
      <c r="F15" s="77">
        <v>14983624.91</v>
      </c>
      <c r="G15" s="77">
        <v>145866.66999999993</v>
      </c>
    </row>
    <row r="16" spans="1:7" x14ac:dyDescent="0.25">
      <c r="A16" s="88" t="s">
        <v>317</v>
      </c>
      <c r="B16" s="77">
        <v>329556</v>
      </c>
      <c r="C16" s="77">
        <v>-21480.95</v>
      </c>
      <c r="D16" s="77">
        <v>308075.05</v>
      </c>
      <c r="E16" s="77">
        <v>0</v>
      </c>
      <c r="F16" s="77">
        <v>0</v>
      </c>
      <c r="G16" s="77">
        <v>308075.05</v>
      </c>
    </row>
    <row r="17" spans="1:7" x14ac:dyDescent="0.25">
      <c r="A17" s="88" t="s">
        <v>318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ref="G17" si="2">D17-E17</f>
        <v>0</v>
      </c>
    </row>
    <row r="18" spans="1:7" x14ac:dyDescent="0.25">
      <c r="A18" s="87" t="s">
        <v>319</v>
      </c>
      <c r="B18" s="86">
        <f t="shared" ref="B18:G18" si="3">SUM(B19:B27)</f>
        <v>12670033</v>
      </c>
      <c r="C18" s="86">
        <f t="shared" si="3"/>
        <v>15935490.700000001</v>
      </c>
      <c r="D18" s="86">
        <f t="shared" si="3"/>
        <v>28605523.699999999</v>
      </c>
      <c r="E18" s="86">
        <f t="shared" si="3"/>
        <v>26911669.509999998</v>
      </c>
      <c r="F18" s="86">
        <f t="shared" si="3"/>
        <v>26288901.189999998</v>
      </c>
      <c r="G18" s="86">
        <f t="shared" si="3"/>
        <v>1693854.1900000034</v>
      </c>
    </row>
    <row r="19" spans="1:7" x14ac:dyDescent="0.25">
      <c r="A19" s="88" t="s">
        <v>320</v>
      </c>
      <c r="B19" s="77">
        <v>1227689</v>
      </c>
      <c r="C19" s="77">
        <v>179067.43</v>
      </c>
      <c r="D19" s="77">
        <v>1406756.43</v>
      </c>
      <c r="E19" s="77">
        <v>1327150.47</v>
      </c>
      <c r="F19" s="77">
        <v>1327150.48</v>
      </c>
      <c r="G19" s="77">
        <v>79605.959999999963</v>
      </c>
    </row>
    <row r="20" spans="1:7" x14ac:dyDescent="0.25">
      <c r="A20" s="88" t="s">
        <v>321</v>
      </c>
      <c r="B20" s="77">
        <v>238577</v>
      </c>
      <c r="C20" s="77">
        <v>-39203</v>
      </c>
      <c r="D20" s="77">
        <v>199374</v>
      </c>
      <c r="E20" s="77">
        <v>189195.16</v>
      </c>
      <c r="F20" s="77">
        <v>188761.66</v>
      </c>
      <c r="G20" s="77">
        <v>10178.839999999997</v>
      </c>
    </row>
    <row r="21" spans="1:7" x14ac:dyDescent="0.25">
      <c r="A21" s="88" t="s">
        <v>322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88" t="s">
        <v>323</v>
      </c>
      <c r="B22" s="77">
        <v>1738399</v>
      </c>
      <c r="C22" s="77">
        <v>2335896.09</v>
      </c>
      <c r="D22" s="77">
        <v>4074295.09</v>
      </c>
      <c r="E22" s="77">
        <v>3912738.76</v>
      </c>
      <c r="F22" s="77">
        <v>3912017.7</v>
      </c>
      <c r="G22" s="77">
        <v>161556.33000000007</v>
      </c>
    </row>
    <row r="23" spans="1:7" x14ac:dyDescent="0.25">
      <c r="A23" s="88" t="s">
        <v>324</v>
      </c>
      <c r="B23" s="77">
        <v>3145014</v>
      </c>
      <c r="C23" s="77">
        <v>188101.11</v>
      </c>
      <c r="D23" s="77">
        <v>3333115.11</v>
      </c>
      <c r="E23" s="77">
        <v>3199962.32</v>
      </c>
      <c r="F23" s="77">
        <v>3198014.92</v>
      </c>
      <c r="G23" s="77">
        <v>133152.79000000004</v>
      </c>
    </row>
    <row r="24" spans="1:7" x14ac:dyDescent="0.25">
      <c r="A24" s="88" t="s">
        <v>325</v>
      </c>
      <c r="B24" s="77">
        <v>889567</v>
      </c>
      <c r="C24" s="77">
        <v>-218437.5</v>
      </c>
      <c r="D24" s="77">
        <v>671129.5</v>
      </c>
      <c r="E24" s="77">
        <v>560996.59</v>
      </c>
      <c r="F24" s="77">
        <v>560996.59</v>
      </c>
      <c r="G24" s="77">
        <v>110132.91000000003</v>
      </c>
    </row>
    <row r="25" spans="1:7" x14ac:dyDescent="0.25">
      <c r="A25" s="88" t="s">
        <v>326</v>
      </c>
      <c r="B25" s="77">
        <v>4363491</v>
      </c>
      <c r="C25" s="77">
        <v>13620037.49</v>
      </c>
      <c r="D25" s="77">
        <v>17983528.490000002</v>
      </c>
      <c r="E25" s="77">
        <v>16849814.809999999</v>
      </c>
      <c r="F25" s="77">
        <v>16234493.439999999</v>
      </c>
      <c r="G25" s="77">
        <v>1133713.6800000034</v>
      </c>
    </row>
    <row r="26" spans="1:7" x14ac:dyDescent="0.25">
      <c r="A26" s="88" t="s">
        <v>327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88" t="s">
        <v>328</v>
      </c>
      <c r="B27" s="77">
        <v>1067296</v>
      </c>
      <c r="C27" s="77">
        <v>-129970.92</v>
      </c>
      <c r="D27" s="77">
        <v>937325.08</v>
      </c>
      <c r="E27" s="77">
        <v>871811.4</v>
      </c>
      <c r="F27" s="77">
        <v>867466.4</v>
      </c>
      <c r="G27" s="77">
        <v>65513.679999999935</v>
      </c>
    </row>
    <row r="28" spans="1:7" x14ac:dyDescent="0.25">
      <c r="A28" s="87" t="s">
        <v>329</v>
      </c>
      <c r="B28" s="86">
        <f t="shared" ref="B28:G28" si="4">SUM(B29:B37)</f>
        <v>49063616</v>
      </c>
      <c r="C28" s="86">
        <f t="shared" si="4"/>
        <v>20466444.170000002</v>
      </c>
      <c r="D28" s="86">
        <f t="shared" si="4"/>
        <v>69530060.170000002</v>
      </c>
      <c r="E28" s="86">
        <f t="shared" si="4"/>
        <v>67896741.400000006</v>
      </c>
      <c r="F28" s="86">
        <f t="shared" si="4"/>
        <v>67850893.109999999</v>
      </c>
      <c r="G28" s="86">
        <f t="shared" si="4"/>
        <v>1633318.7699999968</v>
      </c>
    </row>
    <row r="29" spans="1:7" x14ac:dyDescent="0.25">
      <c r="A29" s="88" t="s">
        <v>330</v>
      </c>
      <c r="B29" s="77">
        <v>10381997</v>
      </c>
      <c r="C29" s="77">
        <v>-1986999.99</v>
      </c>
      <c r="D29" s="77">
        <v>8394997.0099999998</v>
      </c>
      <c r="E29" s="77">
        <v>8325119.5800000001</v>
      </c>
      <c r="F29" s="77">
        <v>8325119.5800000001</v>
      </c>
      <c r="G29" s="77">
        <v>69877.429999999702</v>
      </c>
    </row>
    <row r="30" spans="1:7" x14ac:dyDescent="0.25">
      <c r="A30" s="88" t="s">
        <v>331</v>
      </c>
      <c r="B30" s="77">
        <v>5343906</v>
      </c>
      <c r="C30" s="77">
        <v>3832966.79</v>
      </c>
      <c r="D30" s="77">
        <v>9176872.7899999991</v>
      </c>
      <c r="E30" s="77">
        <v>8933832.5700000003</v>
      </c>
      <c r="F30" s="77">
        <v>8933832.5700000003</v>
      </c>
      <c r="G30" s="77">
        <v>243040.21999999881</v>
      </c>
    </row>
    <row r="31" spans="1:7" x14ac:dyDescent="0.25">
      <c r="A31" s="88" t="s">
        <v>332</v>
      </c>
      <c r="B31" s="77">
        <v>11765800</v>
      </c>
      <c r="C31" s="77">
        <v>4527705.67</v>
      </c>
      <c r="D31" s="77">
        <v>16293505.67</v>
      </c>
      <c r="E31" s="77">
        <v>16036017.6</v>
      </c>
      <c r="F31" s="77">
        <v>16035977.6</v>
      </c>
      <c r="G31" s="77">
        <v>257488.0700000003</v>
      </c>
    </row>
    <row r="32" spans="1:7" x14ac:dyDescent="0.25">
      <c r="A32" s="88" t="s">
        <v>333</v>
      </c>
      <c r="B32" s="77">
        <v>798430</v>
      </c>
      <c r="C32" s="77">
        <v>-54048.07</v>
      </c>
      <c r="D32" s="77">
        <v>744381.93</v>
      </c>
      <c r="E32" s="77">
        <v>680399.68</v>
      </c>
      <c r="F32" s="77">
        <v>680399.68</v>
      </c>
      <c r="G32" s="77">
        <v>63982.25</v>
      </c>
    </row>
    <row r="33" spans="1:7" ht="14.45" customHeight="1" x14ac:dyDescent="0.25">
      <c r="A33" s="88" t="s">
        <v>334</v>
      </c>
      <c r="B33" s="77">
        <v>4708573</v>
      </c>
      <c r="C33" s="77">
        <v>944584.04</v>
      </c>
      <c r="D33" s="77">
        <v>5653157.04</v>
      </c>
      <c r="E33" s="77">
        <v>5167218.58</v>
      </c>
      <c r="F33" s="77">
        <v>5126548.1900000004</v>
      </c>
      <c r="G33" s="77">
        <v>485938.45999999996</v>
      </c>
    </row>
    <row r="34" spans="1:7" ht="14.45" customHeight="1" x14ac:dyDescent="0.25">
      <c r="A34" s="88" t="s">
        <v>335</v>
      </c>
      <c r="B34" s="77">
        <v>4323946</v>
      </c>
      <c r="C34" s="77">
        <v>446226.45</v>
      </c>
      <c r="D34" s="77">
        <v>4770172.45</v>
      </c>
      <c r="E34" s="77">
        <v>4612330.6100000003</v>
      </c>
      <c r="F34" s="77">
        <v>4612330.6100000003</v>
      </c>
      <c r="G34" s="77">
        <v>157841.83999999985</v>
      </c>
    </row>
    <row r="35" spans="1:7" ht="14.45" customHeight="1" x14ac:dyDescent="0.25">
      <c r="A35" s="88" t="s">
        <v>336</v>
      </c>
      <c r="B35" s="77">
        <v>5318868</v>
      </c>
      <c r="C35" s="77">
        <v>9470530.8599999994</v>
      </c>
      <c r="D35" s="77">
        <v>14789398.859999999</v>
      </c>
      <c r="E35" s="77">
        <v>14682990.460000001</v>
      </c>
      <c r="F35" s="77">
        <v>14678167.98</v>
      </c>
      <c r="G35" s="77">
        <v>106408.39999999851</v>
      </c>
    </row>
    <row r="36" spans="1:7" ht="14.45" customHeight="1" x14ac:dyDescent="0.25">
      <c r="A36" s="88" t="s">
        <v>337</v>
      </c>
      <c r="B36" s="77">
        <v>4929592</v>
      </c>
      <c r="C36" s="77">
        <v>1432255.84</v>
      </c>
      <c r="D36" s="77">
        <v>6361847.8399999999</v>
      </c>
      <c r="E36" s="77">
        <v>6334943.4900000002</v>
      </c>
      <c r="F36" s="77">
        <v>6334628.0700000003</v>
      </c>
      <c r="G36" s="77">
        <v>26904.349999999627</v>
      </c>
    </row>
    <row r="37" spans="1:7" ht="14.45" customHeight="1" x14ac:dyDescent="0.25">
      <c r="A37" s="88" t="s">
        <v>338</v>
      </c>
      <c r="B37" s="77">
        <v>1492504</v>
      </c>
      <c r="C37" s="77">
        <v>1853222.58</v>
      </c>
      <c r="D37" s="77">
        <v>3345726.58</v>
      </c>
      <c r="E37" s="77">
        <v>3123888.83</v>
      </c>
      <c r="F37" s="77">
        <v>3123888.83</v>
      </c>
      <c r="G37" s="77">
        <v>221837.75</v>
      </c>
    </row>
    <row r="38" spans="1:7" x14ac:dyDescent="0.25">
      <c r="A38" s="87" t="s">
        <v>339</v>
      </c>
      <c r="B38" s="86">
        <f t="shared" ref="B38:G38" si="5">SUM(B39:B47)</f>
        <v>23527408</v>
      </c>
      <c r="C38" s="86">
        <f t="shared" si="5"/>
        <v>17961082.41</v>
      </c>
      <c r="D38" s="86">
        <f t="shared" si="5"/>
        <v>41488490.409999996</v>
      </c>
      <c r="E38" s="86">
        <f t="shared" si="5"/>
        <v>40506628.100000001</v>
      </c>
      <c r="F38" s="86">
        <f t="shared" si="5"/>
        <v>40506628.100000001</v>
      </c>
      <c r="G38" s="86">
        <f t="shared" si="5"/>
        <v>981862.30999999493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</row>
    <row r="40" spans="1:7" x14ac:dyDescent="0.25">
      <c r="A40" s="88" t="s">
        <v>341</v>
      </c>
      <c r="B40" s="77">
        <v>0</v>
      </c>
      <c r="C40" s="77">
        <v>2000000</v>
      </c>
      <c r="D40" s="77">
        <v>2000000</v>
      </c>
      <c r="E40" s="77">
        <v>2000000</v>
      </c>
      <c r="F40" s="77">
        <v>2000000</v>
      </c>
      <c r="G40" s="77"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</row>
    <row r="42" spans="1:7" x14ac:dyDescent="0.25">
      <c r="A42" s="88" t="s">
        <v>343</v>
      </c>
      <c r="B42" s="77">
        <v>23527408</v>
      </c>
      <c r="C42" s="77">
        <v>15961082.41</v>
      </c>
      <c r="D42" s="77">
        <v>39488490.409999996</v>
      </c>
      <c r="E42" s="77">
        <v>38506628.100000001</v>
      </c>
      <c r="F42" s="77">
        <v>38506628.100000001</v>
      </c>
      <c r="G42" s="77">
        <v>981862.30999999493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</row>
    <row r="48" spans="1:7" x14ac:dyDescent="0.25">
      <c r="A48" s="87" t="s">
        <v>349</v>
      </c>
      <c r="B48" s="86">
        <f t="shared" ref="B48:G48" si="6">SUM(B49:B57)</f>
        <v>1004700</v>
      </c>
      <c r="C48" s="86">
        <f t="shared" si="6"/>
        <v>4022937.75</v>
      </c>
      <c r="D48" s="86">
        <f t="shared" si="6"/>
        <v>5027637.75</v>
      </c>
      <c r="E48" s="86">
        <f t="shared" si="6"/>
        <v>4943323.25</v>
      </c>
      <c r="F48" s="86">
        <f t="shared" si="6"/>
        <v>4943323.25</v>
      </c>
      <c r="G48" s="86">
        <f t="shared" si="6"/>
        <v>84314.499999999942</v>
      </c>
    </row>
    <row r="49" spans="1:7" x14ac:dyDescent="0.25">
      <c r="A49" s="88" t="s">
        <v>350</v>
      </c>
      <c r="B49" s="77">
        <v>450000</v>
      </c>
      <c r="C49" s="77">
        <v>-82320.009999999995</v>
      </c>
      <c r="D49" s="77">
        <v>367679.99</v>
      </c>
      <c r="E49" s="77">
        <v>291368.98</v>
      </c>
      <c r="F49" s="77">
        <v>291368.98</v>
      </c>
      <c r="G49" s="77">
        <v>76311.010000000009</v>
      </c>
    </row>
    <row r="50" spans="1:7" x14ac:dyDescent="0.25">
      <c r="A50" s="88" t="s">
        <v>351</v>
      </c>
      <c r="B50" s="77">
        <v>254700</v>
      </c>
      <c r="C50" s="77">
        <v>767626.46</v>
      </c>
      <c r="D50" s="77">
        <v>1022326.46</v>
      </c>
      <c r="E50" s="77">
        <v>1016325.75</v>
      </c>
      <c r="F50" s="77">
        <v>1016325.75</v>
      </c>
      <c r="G50" s="77">
        <v>6000.7099999999627</v>
      </c>
    </row>
    <row r="51" spans="1:7" x14ac:dyDescent="0.25">
      <c r="A51" s="88" t="s">
        <v>352</v>
      </c>
      <c r="B51" s="77">
        <v>150000</v>
      </c>
      <c r="C51" s="77">
        <v>-105263.75</v>
      </c>
      <c r="D51" s="77">
        <v>44736.25</v>
      </c>
      <c r="E51" s="77">
        <v>44736.25</v>
      </c>
      <c r="F51" s="77">
        <v>44736.25</v>
      </c>
      <c r="G51" s="77">
        <v>0</v>
      </c>
    </row>
    <row r="52" spans="1:7" x14ac:dyDescent="0.25">
      <c r="A52" s="88" t="s">
        <v>353</v>
      </c>
      <c r="B52" s="77">
        <v>0</v>
      </c>
      <c r="C52" s="77">
        <v>3068400</v>
      </c>
      <c r="D52" s="77">
        <v>3068400</v>
      </c>
      <c r="E52" s="77">
        <v>3068400</v>
      </c>
      <c r="F52" s="77">
        <v>3068400</v>
      </c>
      <c r="G52" s="77"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</row>
    <row r="54" spans="1:7" x14ac:dyDescent="0.25">
      <c r="A54" s="88" t="s">
        <v>355</v>
      </c>
      <c r="B54" s="77">
        <v>150000</v>
      </c>
      <c r="C54" s="77">
        <v>365998.05</v>
      </c>
      <c r="D54" s="77">
        <v>515998.05</v>
      </c>
      <c r="E54" s="77">
        <v>513995.27</v>
      </c>
      <c r="F54" s="77">
        <v>513995.27</v>
      </c>
      <c r="G54" s="77">
        <v>2002.7799999999697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</row>
    <row r="57" spans="1:7" x14ac:dyDescent="0.25">
      <c r="A57" s="88" t="s">
        <v>358</v>
      </c>
      <c r="B57" s="77">
        <v>0</v>
      </c>
      <c r="C57" s="77">
        <v>8497</v>
      </c>
      <c r="D57" s="77">
        <v>8497</v>
      </c>
      <c r="E57" s="77">
        <v>8497</v>
      </c>
      <c r="F57" s="77">
        <v>8497</v>
      </c>
      <c r="G57" s="77">
        <v>0</v>
      </c>
    </row>
    <row r="58" spans="1:7" x14ac:dyDescent="0.25">
      <c r="A58" s="87" t="s">
        <v>359</v>
      </c>
      <c r="B58" s="86">
        <f t="shared" ref="B58:G58" si="7">SUM(B59:B61)</f>
        <v>0</v>
      </c>
      <c r="C58" s="86">
        <f t="shared" si="7"/>
        <v>0</v>
      </c>
      <c r="D58" s="86">
        <f t="shared" si="7"/>
        <v>0</v>
      </c>
      <c r="E58" s="86">
        <f t="shared" si="7"/>
        <v>0</v>
      </c>
      <c r="F58" s="86">
        <f t="shared" si="7"/>
        <v>0</v>
      </c>
      <c r="G58" s="86">
        <f t="shared" si="7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8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8"/>
        <v>0</v>
      </c>
    </row>
    <row r="62" spans="1:7" x14ac:dyDescent="0.25">
      <c r="A62" s="87" t="s">
        <v>363</v>
      </c>
      <c r="B62" s="86">
        <f t="shared" ref="B62:G62" si="9">SUM(B63:B67,B69:B70)</f>
        <v>0</v>
      </c>
      <c r="C62" s="86">
        <f t="shared" si="9"/>
        <v>0</v>
      </c>
      <c r="D62" s="86">
        <f t="shared" si="9"/>
        <v>0</v>
      </c>
      <c r="E62" s="86">
        <f t="shared" si="9"/>
        <v>0</v>
      </c>
      <c r="F62" s="86">
        <f t="shared" si="9"/>
        <v>0</v>
      </c>
      <c r="G62" s="86">
        <f t="shared" si="9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0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0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0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0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0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0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0"/>
        <v>0</v>
      </c>
    </row>
    <row r="71" spans="1:7" x14ac:dyDescent="0.25">
      <c r="A71" s="87" t="s">
        <v>372</v>
      </c>
      <c r="B71" s="86">
        <f t="shared" ref="B71:G71" si="11">SUM(B72:B74)</f>
        <v>0</v>
      </c>
      <c r="C71" s="86">
        <f t="shared" si="11"/>
        <v>0</v>
      </c>
      <c r="D71" s="86">
        <f t="shared" si="11"/>
        <v>0</v>
      </c>
      <c r="E71" s="86">
        <f t="shared" si="11"/>
        <v>0</v>
      </c>
      <c r="F71" s="86">
        <f t="shared" si="11"/>
        <v>0</v>
      </c>
      <c r="G71" s="86">
        <f t="shared" si="11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2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2"/>
        <v>0</v>
      </c>
    </row>
    <row r="75" spans="1:7" x14ac:dyDescent="0.25">
      <c r="A75" s="87" t="s">
        <v>376</v>
      </c>
      <c r="B75" s="86">
        <f t="shared" ref="B75:G75" si="13">SUM(B76:B82)</f>
        <v>0</v>
      </c>
      <c r="C75" s="86">
        <f t="shared" si="13"/>
        <v>0</v>
      </c>
      <c r="D75" s="86">
        <f t="shared" si="13"/>
        <v>0</v>
      </c>
      <c r="E75" s="86">
        <f t="shared" si="13"/>
        <v>0</v>
      </c>
      <c r="F75" s="86">
        <f t="shared" si="13"/>
        <v>0</v>
      </c>
      <c r="G75" s="86">
        <f t="shared" si="13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4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4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4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4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4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4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15">SUM(B85,B93,B103,B113,B123,B133,B137,B146,B150)</f>
        <v>0</v>
      </c>
      <c r="C84" s="86">
        <f t="shared" si="15"/>
        <v>0</v>
      </c>
      <c r="D84" s="86">
        <f t="shared" si="15"/>
        <v>0</v>
      </c>
      <c r="E84" s="86">
        <f t="shared" si="15"/>
        <v>0</v>
      </c>
      <c r="F84" s="86">
        <f t="shared" si="15"/>
        <v>0</v>
      </c>
      <c r="G84" s="86">
        <f t="shared" si="15"/>
        <v>0</v>
      </c>
    </row>
    <row r="85" spans="1:7" x14ac:dyDescent="0.25">
      <c r="A85" s="87" t="s">
        <v>311</v>
      </c>
      <c r="B85" s="86">
        <f t="shared" ref="B85:G85" si="16">SUM(B86:B92)</f>
        <v>0</v>
      </c>
      <c r="C85" s="86">
        <f t="shared" si="16"/>
        <v>0</v>
      </c>
      <c r="D85" s="86">
        <f t="shared" si="16"/>
        <v>0</v>
      </c>
      <c r="E85" s="86">
        <f t="shared" si="16"/>
        <v>0</v>
      </c>
      <c r="F85" s="86">
        <f t="shared" si="16"/>
        <v>0</v>
      </c>
      <c r="G85" s="86">
        <f t="shared" si="16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17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7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17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7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7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7"/>
        <v>0</v>
      </c>
    </row>
    <row r="93" spans="1:7" x14ac:dyDescent="0.25">
      <c r="A93" s="87" t="s">
        <v>319</v>
      </c>
      <c r="B93" s="86">
        <f t="shared" ref="B93:G93" si="18">SUM(B94:B102)</f>
        <v>0</v>
      </c>
      <c r="C93" s="86">
        <f t="shared" si="18"/>
        <v>0</v>
      </c>
      <c r="D93" s="86">
        <f t="shared" si="18"/>
        <v>0</v>
      </c>
      <c r="E93" s="86">
        <f t="shared" si="18"/>
        <v>0</v>
      </c>
      <c r="F93" s="86">
        <f t="shared" si="18"/>
        <v>0</v>
      </c>
      <c r="G93" s="86">
        <f t="shared" si="18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19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19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19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19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19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19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19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19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0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0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0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0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0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0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0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0"/>
        <v>0</v>
      </c>
    </row>
    <row r="113" spans="1:7" x14ac:dyDescent="0.25">
      <c r="A113" s="87" t="s">
        <v>339</v>
      </c>
      <c r="B113" s="86">
        <f t="shared" ref="B113:G113" si="21">SUM(B114:B122)</f>
        <v>0</v>
      </c>
      <c r="C113" s="86">
        <f t="shared" si="21"/>
        <v>0</v>
      </c>
      <c r="D113" s="86">
        <f t="shared" si="21"/>
        <v>0</v>
      </c>
      <c r="E113" s="86">
        <f t="shared" si="21"/>
        <v>0</v>
      </c>
      <c r="F113" s="86">
        <f t="shared" si="21"/>
        <v>0</v>
      </c>
      <c r="G113" s="86">
        <f t="shared" si="21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2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2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2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2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2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2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2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2"/>
        <v>0</v>
      </c>
    </row>
    <row r="123" spans="1:7" x14ac:dyDescent="0.25">
      <c r="A123" s="87" t="s">
        <v>349</v>
      </c>
      <c r="B123" s="86">
        <f t="shared" ref="B123:G123" si="23">SUM(B124:B132)</f>
        <v>0</v>
      </c>
      <c r="C123" s="86">
        <f t="shared" si="23"/>
        <v>0</v>
      </c>
      <c r="D123" s="86">
        <f t="shared" si="23"/>
        <v>0</v>
      </c>
      <c r="E123" s="86">
        <f t="shared" si="23"/>
        <v>0</v>
      </c>
      <c r="F123" s="86">
        <f t="shared" si="23"/>
        <v>0</v>
      </c>
      <c r="G123" s="86">
        <f t="shared" si="23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4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4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4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4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4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4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4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4"/>
        <v>0</v>
      </c>
    </row>
    <row r="133" spans="1:7" x14ac:dyDescent="0.25">
      <c r="A133" s="87" t="s">
        <v>359</v>
      </c>
      <c r="B133" s="86">
        <f t="shared" ref="B133:G133" si="25">SUM(B134:B136)</f>
        <v>0</v>
      </c>
      <c r="C133" s="86">
        <f t="shared" si="25"/>
        <v>0</v>
      </c>
      <c r="D133" s="86">
        <f t="shared" si="25"/>
        <v>0</v>
      </c>
      <c r="E133" s="86">
        <f t="shared" si="25"/>
        <v>0</v>
      </c>
      <c r="F133" s="86">
        <f t="shared" si="25"/>
        <v>0</v>
      </c>
      <c r="G133" s="86">
        <f t="shared" si="25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6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6"/>
        <v>0</v>
      </c>
    </row>
    <row r="137" spans="1:7" x14ac:dyDescent="0.25">
      <c r="A137" s="87" t="s">
        <v>363</v>
      </c>
      <c r="B137" s="86">
        <f t="shared" ref="B137:G137" si="27">SUM(B138:B142,B144:B145)</f>
        <v>0</v>
      </c>
      <c r="C137" s="86">
        <f t="shared" si="27"/>
        <v>0</v>
      </c>
      <c r="D137" s="86">
        <f t="shared" si="27"/>
        <v>0</v>
      </c>
      <c r="E137" s="86">
        <f t="shared" si="27"/>
        <v>0</v>
      </c>
      <c r="F137" s="86">
        <f t="shared" si="27"/>
        <v>0</v>
      </c>
      <c r="G137" s="86">
        <f t="shared" si="27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8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8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8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8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8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8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28"/>
        <v>0</v>
      </c>
    </row>
    <row r="146" spans="1:7" x14ac:dyDescent="0.25">
      <c r="A146" s="87" t="s">
        <v>372</v>
      </c>
      <c r="B146" s="86">
        <f t="shared" ref="B146:G146" si="29">SUM(B147:B149)</f>
        <v>0</v>
      </c>
      <c r="C146" s="86">
        <f t="shared" si="29"/>
        <v>0</v>
      </c>
      <c r="D146" s="86">
        <f t="shared" si="29"/>
        <v>0</v>
      </c>
      <c r="E146" s="86">
        <f t="shared" si="29"/>
        <v>0</v>
      </c>
      <c r="F146" s="86">
        <f t="shared" si="29"/>
        <v>0</v>
      </c>
      <c r="G146" s="86">
        <f t="shared" si="29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0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0"/>
        <v>0</v>
      </c>
    </row>
    <row r="150" spans="1:7" x14ac:dyDescent="0.25">
      <c r="A150" s="87" t="s">
        <v>376</v>
      </c>
      <c r="B150" s="86">
        <f t="shared" ref="B150:G150" si="31">SUM(B151:B157)</f>
        <v>0</v>
      </c>
      <c r="C150" s="86">
        <f t="shared" si="31"/>
        <v>0</v>
      </c>
      <c r="D150" s="86">
        <f t="shared" si="31"/>
        <v>0</v>
      </c>
      <c r="E150" s="86">
        <f t="shared" si="31"/>
        <v>0</v>
      </c>
      <c r="F150" s="86">
        <f t="shared" si="31"/>
        <v>0</v>
      </c>
      <c r="G150" s="86">
        <f t="shared" si="31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2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2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2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2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2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2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33">B9+B84</f>
        <v>148240169</v>
      </c>
      <c r="C159" s="93">
        <f t="shared" si="33"/>
        <v>56965843.540000007</v>
      </c>
      <c r="D159" s="93">
        <f t="shared" si="33"/>
        <v>205206012.53999999</v>
      </c>
      <c r="E159" s="93">
        <f t="shared" si="33"/>
        <v>199691933.68000001</v>
      </c>
      <c r="F159" s="93">
        <f t="shared" si="33"/>
        <v>199023317.06999999</v>
      </c>
      <c r="G159" s="93">
        <f t="shared" si="33"/>
        <v>5514078.8599999975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9:G61 B58:F58 B63:G70 B62:F62 B71:F92 B94:F159 B93:C93 E93:F93 B17:G17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53"/>
  <sheetViews>
    <sheetView showGridLines="0" zoomScale="78" zoomScaleNormal="70" workbookViewId="0">
      <selection activeCell="D18" sqref="D18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7" t="s">
        <v>386</v>
      </c>
      <c r="B1" s="158"/>
      <c r="C1" s="158"/>
      <c r="D1" s="158"/>
      <c r="E1" s="158"/>
      <c r="F1" s="158"/>
      <c r="G1" s="159"/>
    </row>
    <row r="2" spans="1:7" ht="15" customHeight="1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2" t="s">
        <v>6</v>
      </c>
      <c r="B7" s="154" t="s">
        <v>304</v>
      </c>
      <c r="C7" s="154"/>
      <c r="D7" s="154"/>
      <c r="E7" s="154"/>
      <c r="F7" s="154"/>
      <c r="G7" s="156" t="s">
        <v>305</v>
      </c>
    </row>
    <row r="8" spans="1:7" ht="30" x14ac:dyDescent="0.25">
      <c r="A8" s="153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5"/>
    </row>
    <row r="9" spans="1:7" ht="15.75" customHeight="1" x14ac:dyDescent="0.25">
      <c r="A9" s="27" t="s">
        <v>388</v>
      </c>
      <c r="B9" s="31">
        <f>SUM(B10:B40)</f>
        <v>148240169</v>
      </c>
      <c r="C9" s="31">
        <f t="shared" ref="C9:G9" si="0">SUM(C10:C40)</f>
        <v>56965843.539999992</v>
      </c>
      <c r="D9" s="31">
        <f t="shared" si="0"/>
        <v>205206012.53999999</v>
      </c>
      <c r="E9" s="31">
        <f t="shared" si="0"/>
        <v>199691933.68000001</v>
      </c>
      <c r="F9" s="31">
        <f t="shared" si="0"/>
        <v>199023317.07000005</v>
      </c>
      <c r="G9" s="31">
        <f t="shared" si="0"/>
        <v>5514078.8600000013</v>
      </c>
    </row>
    <row r="10" spans="1:7" x14ac:dyDescent="0.25">
      <c r="A10" s="65" t="s">
        <v>566</v>
      </c>
      <c r="B10" s="77">
        <v>26351036</v>
      </c>
      <c r="C10" s="77">
        <v>10879149.140000001</v>
      </c>
      <c r="D10" s="77">
        <v>37230185.140000001</v>
      </c>
      <c r="E10" s="77">
        <v>35947971.219999999</v>
      </c>
      <c r="F10" s="77">
        <v>35947943.219999999</v>
      </c>
      <c r="G10" s="77">
        <v>1282213.9200000018</v>
      </c>
    </row>
    <row r="11" spans="1:7" x14ac:dyDescent="0.25">
      <c r="A11" s="65" t="s">
        <v>567</v>
      </c>
      <c r="B11" s="77">
        <v>1254943</v>
      </c>
      <c r="C11" s="77">
        <v>-95356.82</v>
      </c>
      <c r="D11" s="77">
        <v>1159586.18</v>
      </c>
      <c r="E11" s="77">
        <v>1094962.56</v>
      </c>
      <c r="F11" s="77">
        <v>1094962.56</v>
      </c>
      <c r="G11" s="77">
        <v>64623.619999999879</v>
      </c>
    </row>
    <row r="12" spans="1:7" x14ac:dyDescent="0.25">
      <c r="A12" s="65" t="s">
        <v>568</v>
      </c>
      <c r="B12" s="77">
        <v>42900</v>
      </c>
      <c r="C12" s="77">
        <v>801.31</v>
      </c>
      <c r="D12" s="77">
        <v>43701.31</v>
      </c>
      <c r="E12" s="77">
        <v>4242.25</v>
      </c>
      <c r="F12" s="77">
        <v>4242.25</v>
      </c>
      <c r="G12" s="77">
        <v>39459.06</v>
      </c>
    </row>
    <row r="13" spans="1:7" x14ac:dyDescent="0.25">
      <c r="A13" s="65" t="s">
        <v>569</v>
      </c>
      <c r="B13" s="77">
        <v>6111658</v>
      </c>
      <c r="C13" s="77">
        <v>-83418.98</v>
      </c>
      <c r="D13" s="77">
        <v>6028239.0199999996</v>
      </c>
      <c r="E13" s="77">
        <v>5901823.4199999999</v>
      </c>
      <c r="F13" s="77">
        <v>5901783.4199999999</v>
      </c>
      <c r="G13" s="77">
        <v>126415.59999999963</v>
      </c>
    </row>
    <row r="14" spans="1:7" x14ac:dyDescent="0.25">
      <c r="A14" s="65" t="s">
        <v>570</v>
      </c>
      <c r="B14" s="77">
        <v>5800057</v>
      </c>
      <c r="C14" s="77">
        <v>444994.43</v>
      </c>
      <c r="D14" s="77">
        <v>6245051.4299999997</v>
      </c>
      <c r="E14" s="77">
        <v>6207054.8399999999</v>
      </c>
      <c r="F14" s="77">
        <v>6187334.8399999999</v>
      </c>
      <c r="G14" s="77">
        <v>37996.589999999851</v>
      </c>
    </row>
    <row r="15" spans="1:7" x14ac:dyDescent="0.25">
      <c r="A15" s="65" t="s">
        <v>571</v>
      </c>
      <c r="B15" s="77">
        <v>8651494</v>
      </c>
      <c r="C15" s="77">
        <v>1344610.51</v>
      </c>
      <c r="D15" s="77">
        <v>9996104.5099999998</v>
      </c>
      <c r="E15" s="77">
        <v>9830269.7599999998</v>
      </c>
      <c r="F15" s="77">
        <v>9830269.7699999996</v>
      </c>
      <c r="G15" s="77">
        <v>165834.75</v>
      </c>
    </row>
    <row r="16" spans="1:7" x14ac:dyDescent="0.25">
      <c r="A16" s="65" t="s">
        <v>572</v>
      </c>
      <c r="B16" s="77">
        <v>1876385</v>
      </c>
      <c r="C16" s="77">
        <v>-199154.53</v>
      </c>
      <c r="D16" s="77">
        <v>1677230.47</v>
      </c>
      <c r="E16" s="77">
        <v>1645117.94</v>
      </c>
      <c r="F16" s="77">
        <v>1645050.44</v>
      </c>
      <c r="G16" s="77">
        <v>32112.530000000028</v>
      </c>
    </row>
    <row r="17" spans="1:7" x14ac:dyDescent="0.25">
      <c r="A17" s="65" t="s">
        <v>573</v>
      </c>
      <c r="B17" s="77">
        <v>49669</v>
      </c>
      <c r="C17" s="77">
        <v>-28776.99</v>
      </c>
      <c r="D17" s="77">
        <v>20892.009999999998</v>
      </c>
      <c r="E17" s="77">
        <v>16180.45</v>
      </c>
      <c r="F17" s="77">
        <v>16180.45</v>
      </c>
      <c r="G17" s="77">
        <v>4711.5599999999977</v>
      </c>
    </row>
    <row r="18" spans="1:7" x14ac:dyDescent="0.25">
      <c r="A18" s="65" t="s">
        <v>574</v>
      </c>
      <c r="B18" s="77">
        <v>8359453</v>
      </c>
      <c r="C18" s="77">
        <v>-71914.320000000007</v>
      </c>
      <c r="D18" s="77">
        <v>8287538.6799999997</v>
      </c>
      <c r="E18" s="77">
        <v>7992590.5999999996</v>
      </c>
      <c r="F18" s="77">
        <v>7988004.2599999998</v>
      </c>
      <c r="G18" s="77">
        <v>294948.08000000007</v>
      </c>
    </row>
    <row r="19" spans="1:7" x14ac:dyDescent="0.25">
      <c r="A19" s="65" t="s">
        <v>575</v>
      </c>
      <c r="B19" s="77">
        <v>1320686</v>
      </c>
      <c r="C19" s="77">
        <v>36486.120000000003</v>
      </c>
      <c r="D19" s="77">
        <v>1357172.12</v>
      </c>
      <c r="E19" s="77">
        <v>1339852.4099999999</v>
      </c>
      <c r="F19" s="77">
        <v>1334422.8600000001</v>
      </c>
      <c r="G19" s="77">
        <v>17319.710000000196</v>
      </c>
    </row>
    <row r="20" spans="1:7" x14ac:dyDescent="0.25">
      <c r="A20" s="65" t="s">
        <v>576</v>
      </c>
      <c r="B20" s="77">
        <v>3520124</v>
      </c>
      <c r="C20" s="77">
        <v>-766075.76</v>
      </c>
      <c r="D20" s="77">
        <v>2754048.24</v>
      </c>
      <c r="E20" s="77">
        <v>2738702.42</v>
      </c>
      <c r="F20" s="77">
        <v>2738538.42</v>
      </c>
      <c r="G20" s="77">
        <v>15345.820000000298</v>
      </c>
    </row>
    <row r="21" spans="1:7" x14ac:dyDescent="0.25">
      <c r="A21" s="65" t="s">
        <v>577</v>
      </c>
      <c r="B21" s="77">
        <v>27679883</v>
      </c>
      <c r="C21" s="77">
        <v>20285680.390000001</v>
      </c>
      <c r="D21" s="77">
        <v>47965563.390000001</v>
      </c>
      <c r="E21" s="77">
        <v>47215481.93</v>
      </c>
      <c r="F21" s="77">
        <v>47215048.43</v>
      </c>
      <c r="G21" s="77">
        <v>750081.46000000089</v>
      </c>
    </row>
    <row r="22" spans="1:7" x14ac:dyDescent="0.25">
      <c r="A22" s="65" t="s">
        <v>578</v>
      </c>
      <c r="B22" s="77">
        <v>479629</v>
      </c>
      <c r="C22" s="77">
        <v>-155696.15</v>
      </c>
      <c r="D22" s="77">
        <v>323932.84999999998</v>
      </c>
      <c r="E22" s="77">
        <v>308717.64</v>
      </c>
      <c r="F22" s="77">
        <v>308717.64</v>
      </c>
      <c r="G22" s="77">
        <v>15215.209999999963</v>
      </c>
    </row>
    <row r="23" spans="1:7" x14ac:dyDescent="0.25">
      <c r="A23" s="65" t="s">
        <v>579</v>
      </c>
      <c r="B23" s="77">
        <v>0</v>
      </c>
      <c r="C23" s="77">
        <v>10234385.59</v>
      </c>
      <c r="D23" s="77">
        <v>10234385.59</v>
      </c>
      <c r="E23" s="77">
        <v>9287607.3300000001</v>
      </c>
      <c r="F23" s="77">
        <v>9287607.3300000001</v>
      </c>
      <c r="G23" s="77">
        <v>946778.25999999978</v>
      </c>
    </row>
    <row r="24" spans="1:7" x14ac:dyDescent="0.25">
      <c r="A24" s="65" t="s">
        <v>580</v>
      </c>
      <c r="B24" s="77">
        <v>2674945</v>
      </c>
      <c r="C24" s="77">
        <v>201477.09</v>
      </c>
      <c r="D24" s="77">
        <v>2876422.09</v>
      </c>
      <c r="E24" s="77">
        <v>2821651.23</v>
      </c>
      <c r="F24" s="77">
        <v>2821651.23</v>
      </c>
      <c r="G24" s="77">
        <v>54770.85999999987</v>
      </c>
    </row>
    <row r="25" spans="1:7" x14ac:dyDescent="0.25">
      <c r="A25" s="65" t="s">
        <v>581</v>
      </c>
      <c r="B25" s="77">
        <v>850296</v>
      </c>
      <c r="C25" s="77">
        <v>531624.5</v>
      </c>
      <c r="D25" s="77">
        <v>1381920.5</v>
      </c>
      <c r="E25" s="77">
        <v>1287327.55</v>
      </c>
      <c r="F25" s="77">
        <v>1287327.55</v>
      </c>
      <c r="G25" s="77">
        <v>94592.949999999953</v>
      </c>
    </row>
    <row r="26" spans="1:7" x14ac:dyDescent="0.25">
      <c r="A26" s="65" t="s">
        <v>582</v>
      </c>
      <c r="B26" s="77">
        <v>1130862</v>
      </c>
      <c r="C26" s="77">
        <v>-764890.95</v>
      </c>
      <c r="D26" s="77">
        <v>365971.05000000005</v>
      </c>
      <c r="E26" s="77">
        <v>344623.19</v>
      </c>
      <c r="F26" s="77">
        <v>344623.19</v>
      </c>
      <c r="G26" s="77">
        <v>21347.860000000044</v>
      </c>
    </row>
    <row r="27" spans="1:7" x14ac:dyDescent="0.25">
      <c r="A27" s="65" t="s">
        <v>583</v>
      </c>
      <c r="B27" s="77">
        <v>10701669</v>
      </c>
      <c r="C27" s="77">
        <v>3128652.43</v>
      </c>
      <c r="D27" s="77">
        <v>13830321.43</v>
      </c>
      <c r="E27" s="77">
        <v>13467557.6</v>
      </c>
      <c r="F27" s="77">
        <v>13089612.83</v>
      </c>
      <c r="G27" s="77">
        <v>362763.83000000007</v>
      </c>
    </row>
    <row r="28" spans="1:7" x14ac:dyDescent="0.25">
      <c r="A28" s="65" t="s">
        <v>584</v>
      </c>
      <c r="B28" s="77">
        <v>283498</v>
      </c>
      <c r="C28" s="77">
        <v>1879.22</v>
      </c>
      <c r="D28" s="77">
        <v>285377.21999999997</v>
      </c>
      <c r="E28" s="77">
        <v>260248.57</v>
      </c>
      <c r="F28" s="77">
        <v>260248.57</v>
      </c>
      <c r="G28" s="77">
        <v>25128.649999999965</v>
      </c>
    </row>
    <row r="29" spans="1:7" x14ac:dyDescent="0.25">
      <c r="A29" s="65" t="s">
        <v>585</v>
      </c>
      <c r="B29" s="77">
        <v>0</v>
      </c>
      <c r="C29" s="77">
        <v>4347407.09</v>
      </c>
      <c r="D29" s="77">
        <v>4347407.09</v>
      </c>
      <c r="E29" s="77">
        <v>4331171.2</v>
      </c>
      <c r="F29" s="77">
        <v>4331171.2</v>
      </c>
      <c r="G29" s="77">
        <v>16235.889999999665</v>
      </c>
    </row>
    <row r="30" spans="1:7" x14ac:dyDescent="0.25">
      <c r="A30" s="65" t="s">
        <v>586</v>
      </c>
      <c r="B30" s="77">
        <v>3853143</v>
      </c>
      <c r="C30" s="77">
        <v>7008837.6100000003</v>
      </c>
      <c r="D30" s="77">
        <v>10861980.609999999</v>
      </c>
      <c r="E30" s="77">
        <v>10706578.140000001</v>
      </c>
      <c r="F30" s="77">
        <v>10518078.140000001</v>
      </c>
      <c r="G30" s="77">
        <v>155402.46999999881</v>
      </c>
    </row>
    <row r="31" spans="1:7" x14ac:dyDescent="0.25">
      <c r="A31" s="65" t="s">
        <v>587</v>
      </c>
      <c r="B31" s="77">
        <v>5370613</v>
      </c>
      <c r="C31" s="77">
        <v>-713576.24</v>
      </c>
      <c r="D31" s="77">
        <v>4657036.76</v>
      </c>
      <c r="E31" s="77">
        <v>4581370.38</v>
      </c>
      <c r="F31" s="77">
        <v>4581370.38</v>
      </c>
      <c r="G31" s="77">
        <v>75666.379999999888</v>
      </c>
    </row>
    <row r="32" spans="1:7" x14ac:dyDescent="0.25">
      <c r="A32" s="65" t="s">
        <v>588</v>
      </c>
      <c r="B32" s="77">
        <v>18760372</v>
      </c>
      <c r="C32" s="77">
        <v>-2071963.54</v>
      </c>
      <c r="D32" s="77">
        <v>16688408.460000001</v>
      </c>
      <c r="E32" s="77">
        <v>16335279.199999999</v>
      </c>
      <c r="F32" s="77">
        <v>16322245.800000001</v>
      </c>
      <c r="G32" s="77">
        <v>353129.26000000164</v>
      </c>
    </row>
    <row r="33" spans="1:7" x14ac:dyDescent="0.25">
      <c r="A33" s="65" t="s">
        <v>589</v>
      </c>
      <c r="B33" s="77">
        <v>3461690</v>
      </c>
      <c r="C33" s="77">
        <v>833649.08</v>
      </c>
      <c r="D33" s="77">
        <v>4295339.08</v>
      </c>
      <c r="E33" s="77">
        <v>4248125.3</v>
      </c>
      <c r="F33" s="77">
        <v>4246245.4000000004</v>
      </c>
      <c r="G33" s="77">
        <v>47213.780000000261</v>
      </c>
    </row>
    <row r="34" spans="1:7" x14ac:dyDescent="0.25">
      <c r="A34" s="65" t="s">
        <v>590</v>
      </c>
      <c r="B34" s="77">
        <v>1911250</v>
      </c>
      <c r="C34" s="77">
        <v>975921.58</v>
      </c>
      <c r="D34" s="77">
        <v>2887171.58</v>
      </c>
      <c r="E34" s="77">
        <v>2848249.52</v>
      </c>
      <c r="F34" s="77">
        <v>2848249.52</v>
      </c>
      <c r="G34" s="77">
        <v>38922.060000000056</v>
      </c>
    </row>
    <row r="35" spans="1:7" x14ac:dyDescent="0.25">
      <c r="A35" s="65" t="s">
        <v>591</v>
      </c>
      <c r="B35" s="77">
        <v>3026916</v>
      </c>
      <c r="C35" s="77">
        <v>-342530.24</v>
      </c>
      <c r="D35" s="77">
        <v>2684385.76</v>
      </c>
      <c r="E35" s="77">
        <v>2481144.2999999998</v>
      </c>
      <c r="F35" s="77">
        <v>2476098.2999999998</v>
      </c>
      <c r="G35" s="77">
        <v>203241.45999999996</v>
      </c>
    </row>
    <row r="36" spans="1:7" x14ac:dyDescent="0.25">
      <c r="A36" s="65" t="s">
        <v>592</v>
      </c>
      <c r="B36" s="77">
        <v>2620993</v>
      </c>
      <c r="C36" s="77">
        <v>-545870.30000000005</v>
      </c>
      <c r="D36" s="77">
        <v>2075122.7</v>
      </c>
      <c r="E36" s="77">
        <v>1922010.63</v>
      </c>
      <c r="F36" s="77">
        <v>1922010.63</v>
      </c>
      <c r="G36" s="77">
        <v>153112.07000000007</v>
      </c>
    </row>
    <row r="37" spans="1:7" x14ac:dyDescent="0.25">
      <c r="A37" s="65" t="s">
        <v>593</v>
      </c>
      <c r="B37" s="77">
        <v>1390284</v>
      </c>
      <c r="C37" s="77">
        <v>-305787.93</v>
      </c>
      <c r="D37" s="77">
        <v>1084496.07</v>
      </c>
      <c r="E37" s="77">
        <v>1063664.68</v>
      </c>
      <c r="F37" s="77">
        <v>1062943.6200000001</v>
      </c>
      <c r="G37" s="77">
        <v>20831.39000000013</v>
      </c>
    </row>
    <row r="38" spans="1:7" x14ac:dyDescent="0.25">
      <c r="A38" s="65" t="s">
        <v>594</v>
      </c>
      <c r="B38" s="77">
        <v>705721</v>
      </c>
      <c r="C38" s="77">
        <v>-144699.79999999999</v>
      </c>
      <c r="D38" s="77">
        <v>561021.19999999995</v>
      </c>
      <c r="E38" s="77">
        <v>539058.18999999994</v>
      </c>
      <c r="F38" s="77">
        <v>536912.18999999994</v>
      </c>
      <c r="G38" s="77">
        <v>21963.010000000009</v>
      </c>
    </row>
    <row r="39" spans="1:7" x14ac:dyDescent="0.25">
      <c r="A39" s="65" t="s">
        <v>595</v>
      </c>
      <c r="B39" s="77">
        <v>0</v>
      </c>
      <c r="C39" s="77">
        <v>2000000</v>
      </c>
      <c r="D39" s="77">
        <v>2000000</v>
      </c>
      <c r="E39" s="77">
        <v>1983278.57</v>
      </c>
      <c r="F39" s="77">
        <v>1937168.57</v>
      </c>
      <c r="G39" s="77">
        <v>16721.429999999935</v>
      </c>
    </row>
    <row r="40" spans="1:7" x14ac:dyDescent="0.25">
      <c r="A40" s="65" t="s">
        <v>596</v>
      </c>
      <c r="B40" s="77">
        <v>0</v>
      </c>
      <c r="C40" s="77">
        <v>1000000</v>
      </c>
      <c r="D40" s="77">
        <v>1000000</v>
      </c>
      <c r="E40" s="77">
        <v>940020.66</v>
      </c>
      <c r="F40" s="77">
        <v>937254.06</v>
      </c>
      <c r="G40" s="77">
        <v>59979.339999999967</v>
      </c>
    </row>
    <row r="41" spans="1:7" x14ac:dyDescent="0.25">
      <c r="A41" s="32" t="s">
        <v>153</v>
      </c>
      <c r="B41" s="51"/>
      <c r="C41" s="51"/>
      <c r="D41" s="51"/>
      <c r="E41" s="51"/>
      <c r="F41" s="51"/>
      <c r="G41" s="51"/>
    </row>
    <row r="42" spans="1:7" x14ac:dyDescent="0.25">
      <c r="A42" s="3" t="s">
        <v>397</v>
      </c>
      <c r="B42" s="4">
        <f>SUM(B43:B50)</f>
        <v>0</v>
      </c>
      <c r="C42" s="4">
        <f t="shared" ref="C42:G42" si="1">SUM(C43:C50)</f>
        <v>0</v>
      </c>
      <c r="D42" s="4">
        <f t="shared" si="1"/>
        <v>0</v>
      </c>
      <c r="E42" s="4">
        <f t="shared" si="1"/>
        <v>0</v>
      </c>
      <c r="F42" s="4">
        <f t="shared" si="1"/>
        <v>0</v>
      </c>
      <c r="G42" s="4">
        <f t="shared" si="1"/>
        <v>0</v>
      </c>
    </row>
    <row r="43" spans="1:7" x14ac:dyDescent="0.25">
      <c r="A43" s="65" t="s">
        <v>389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v>0</v>
      </c>
    </row>
    <row r="44" spans="1:7" x14ac:dyDescent="0.25">
      <c r="A44" s="65" t="s">
        <v>390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</row>
    <row r="45" spans="1:7" x14ac:dyDescent="0.25">
      <c r="A45" s="65" t="s">
        <v>391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v>0</v>
      </c>
    </row>
    <row r="46" spans="1:7" x14ac:dyDescent="0.25">
      <c r="A46" s="65" t="s">
        <v>392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</row>
    <row r="47" spans="1:7" x14ac:dyDescent="0.25">
      <c r="A47" s="65" t="s">
        <v>393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</row>
    <row r="48" spans="1:7" x14ac:dyDescent="0.25">
      <c r="A48" s="65" t="s">
        <v>394</v>
      </c>
      <c r="B48" s="77">
        <v>0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</row>
    <row r="49" spans="1:7" x14ac:dyDescent="0.25">
      <c r="A49" s="65" t="s">
        <v>395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</row>
    <row r="50" spans="1:7" x14ac:dyDescent="0.25">
      <c r="A50" s="65" t="s">
        <v>396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v>0</v>
      </c>
    </row>
    <row r="51" spans="1:7" x14ac:dyDescent="0.25">
      <c r="A51" s="32" t="s">
        <v>153</v>
      </c>
      <c r="B51" s="51"/>
      <c r="C51" s="51"/>
      <c r="D51" s="51"/>
      <c r="E51" s="51"/>
      <c r="F51" s="51"/>
      <c r="G51" s="51"/>
    </row>
    <row r="52" spans="1:7" x14ac:dyDescent="0.25">
      <c r="A52" s="3" t="s">
        <v>385</v>
      </c>
      <c r="B52" s="4">
        <f t="shared" ref="B52:G52" si="2">SUM(B42,B9)</f>
        <v>148240169</v>
      </c>
      <c r="C52" s="4">
        <f t="shared" si="2"/>
        <v>56965843.539999992</v>
      </c>
      <c r="D52" s="4">
        <f t="shared" si="2"/>
        <v>205206012.53999999</v>
      </c>
      <c r="E52" s="4">
        <f t="shared" si="2"/>
        <v>199691933.68000001</v>
      </c>
      <c r="F52" s="4">
        <f t="shared" si="2"/>
        <v>199023317.07000005</v>
      </c>
      <c r="G52" s="4">
        <f t="shared" si="2"/>
        <v>5514078.8600000013</v>
      </c>
    </row>
    <row r="53" spans="1:7" x14ac:dyDescent="0.25">
      <c r="A53" s="57"/>
      <c r="B53" s="57"/>
      <c r="C53" s="57"/>
      <c r="D53" s="57"/>
      <c r="E53" s="57"/>
      <c r="F53" s="57"/>
      <c r="G53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41:G42 B51:G52 B9:G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1:G52 B9:G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94" workbookViewId="0">
      <selection activeCell="M14" sqref="M14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3" t="s">
        <v>398</v>
      </c>
      <c r="B1" s="164"/>
      <c r="C1" s="164"/>
      <c r="D1" s="164"/>
      <c r="E1" s="164"/>
      <c r="F1" s="164"/>
      <c r="G1" s="164"/>
    </row>
    <row r="2" spans="1:7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2" t="s">
        <v>6</v>
      </c>
      <c r="B7" s="160" t="s">
        <v>304</v>
      </c>
      <c r="C7" s="161"/>
      <c r="D7" s="161"/>
      <c r="E7" s="161"/>
      <c r="F7" s="162"/>
      <c r="G7" s="156" t="s">
        <v>401</v>
      </c>
    </row>
    <row r="8" spans="1:7" ht="30" x14ac:dyDescent="0.25">
      <c r="A8" s="153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5"/>
    </row>
    <row r="9" spans="1:7" ht="16.5" customHeight="1" x14ac:dyDescent="0.25">
      <c r="A9" s="27" t="s">
        <v>403</v>
      </c>
      <c r="B9" s="31">
        <f>SUM(B10,B19,B27,B37)</f>
        <v>148240169</v>
      </c>
      <c r="C9" s="31">
        <f t="shared" ref="C9:G9" si="0">SUM(C10,C19,C27,C37)</f>
        <v>56965843.539999992</v>
      </c>
      <c r="D9" s="31">
        <f t="shared" si="0"/>
        <v>205206012.53999999</v>
      </c>
      <c r="E9" s="31">
        <f t="shared" si="0"/>
        <v>199691933.68000001</v>
      </c>
      <c r="F9" s="31">
        <f t="shared" si="0"/>
        <v>199023317.07000005</v>
      </c>
      <c r="G9" s="31">
        <f t="shared" si="0"/>
        <v>5514078.8599999845</v>
      </c>
    </row>
    <row r="10" spans="1:7" ht="15" customHeight="1" x14ac:dyDescent="0.25">
      <c r="A10" s="60" t="s">
        <v>404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148240169</v>
      </c>
      <c r="C19" s="49">
        <f t="shared" ref="C19:G19" si="2">SUM(C20:C26)</f>
        <v>56965843.539999992</v>
      </c>
      <c r="D19" s="49">
        <f t="shared" si="2"/>
        <v>205206012.53999999</v>
      </c>
      <c r="E19" s="49">
        <f t="shared" si="2"/>
        <v>199691933.68000001</v>
      </c>
      <c r="F19" s="49">
        <f t="shared" si="2"/>
        <v>199023317.07000005</v>
      </c>
      <c r="G19" s="49">
        <f t="shared" si="2"/>
        <v>5514078.8599999845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148240169</v>
      </c>
      <c r="C23" s="49">
        <v>56965843.539999992</v>
      </c>
      <c r="D23" s="49">
        <v>205206012.53999999</v>
      </c>
      <c r="E23" s="49">
        <v>199691933.68000001</v>
      </c>
      <c r="F23" s="49">
        <v>199023317.07000005</v>
      </c>
      <c r="G23" s="49">
        <v>5514078.8599999845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148240169</v>
      </c>
      <c r="C77" s="4">
        <f t="shared" ref="C77:G77" si="10">C43+C9</f>
        <v>56965843.539999992</v>
      </c>
      <c r="D77" s="4">
        <f t="shared" si="10"/>
        <v>205206012.53999999</v>
      </c>
      <c r="E77" s="4">
        <f t="shared" si="10"/>
        <v>199691933.68000001</v>
      </c>
      <c r="F77" s="4">
        <f t="shared" si="10"/>
        <v>199023317.07000005</v>
      </c>
      <c r="G77" s="4">
        <f t="shared" si="10"/>
        <v>5514078.8599999845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disablePrompts="1"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22 B2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70" workbookViewId="0">
      <selection activeCell="F18" sqref="F1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7" t="s">
        <v>437</v>
      </c>
      <c r="B1" s="150"/>
      <c r="C1" s="150"/>
      <c r="D1" s="150"/>
      <c r="E1" s="150"/>
      <c r="F1" s="150"/>
      <c r="G1" s="151"/>
    </row>
    <row r="2" spans="1:7" x14ac:dyDescent="0.25">
      <c r="A2" s="114" t="str">
        <f>'Formato 1'!A2</f>
        <v>COMISION MUNICIPAL DE CULTURA FÍSICA Y DEPORTE DE LEON, GUANAJUATO, Gobierno del Estado de Guanajuato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Diciembre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2" t="s">
        <v>439</v>
      </c>
      <c r="B7" s="155" t="s">
        <v>304</v>
      </c>
      <c r="C7" s="155"/>
      <c r="D7" s="155"/>
      <c r="E7" s="155"/>
      <c r="F7" s="155"/>
      <c r="G7" s="155" t="s">
        <v>305</v>
      </c>
    </row>
    <row r="8" spans="1:7" ht="30" x14ac:dyDescent="0.25">
      <c r="A8" s="153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5"/>
    </row>
    <row r="9" spans="1:7" ht="15.75" customHeight="1" x14ac:dyDescent="0.25">
      <c r="A9" s="27" t="s">
        <v>440</v>
      </c>
      <c r="B9" s="123">
        <f>SUM(B10,B11,B12,B15,B16,B19)</f>
        <v>61974412</v>
      </c>
      <c r="C9" s="123">
        <f t="shared" ref="C9:G9" si="0">SUM(C10,C11,C12,C15,C16,C19)</f>
        <v>-1420111.49</v>
      </c>
      <c r="D9" s="123">
        <f t="shared" si="0"/>
        <v>60554300.509999998</v>
      </c>
      <c r="E9" s="123">
        <f t="shared" si="0"/>
        <v>59433571.420000002</v>
      </c>
      <c r="F9" s="123">
        <f t="shared" si="0"/>
        <v>59433571.420000002</v>
      </c>
      <c r="G9" s="123">
        <f t="shared" si="0"/>
        <v>1120729.0900000019</v>
      </c>
    </row>
    <row r="10" spans="1:7" x14ac:dyDescent="0.25">
      <c r="A10" s="60" t="s">
        <v>441</v>
      </c>
      <c r="B10" s="77">
        <v>61974412</v>
      </c>
      <c r="C10" s="77">
        <v>-1420111.49</v>
      </c>
      <c r="D10" s="77">
        <v>60554300.509999998</v>
      </c>
      <c r="E10" s="77">
        <v>59433571.420000002</v>
      </c>
      <c r="F10" s="77">
        <v>59433571.420000002</v>
      </c>
      <c r="G10" s="78">
        <v>1120729.0900000019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61974412</v>
      </c>
      <c r="C33" s="37">
        <f t="shared" ref="C33:G33" si="8">C21+C9</f>
        <v>-1420111.49</v>
      </c>
      <c r="D33" s="37">
        <f t="shared" si="8"/>
        <v>60554300.509999998</v>
      </c>
      <c r="E33" s="37">
        <f t="shared" si="8"/>
        <v>59433571.420000002</v>
      </c>
      <c r="F33" s="37">
        <f t="shared" si="8"/>
        <v>59433571.420000002</v>
      </c>
      <c r="G33" s="37">
        <f t="shared" si="8"/>
        <v>1120729.0900000019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Ángeles Ramírez</cp:lastModifiedBy>
  <cp:revision/>
  <cp:lastPrinted>2024-01-23T17:15:11Z</cp:lastPrinted>
  <dcterms:created xsi:type="dcterms:W3CDTF">2023-03-16T22:14:51Z</dcterms:created>
  <dcterms:modified xsi:type="dcterms:W3CDTF">2024-01-23T19:54:48Z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