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4to. Trimestre 2021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b)'!$A$41</definedName>
    <definedName name="GASTO_E_FIN">'Formato 6 b)'!$A$50</definedName>
    <definedName name="GASTO_E_FIN_01">'Formato 6 b)'!$B$50</definedName>
    <definedName name="GASTO_E_FIN_02">'Formato 6 b)'!$C$50</definedName>
    <definedName name="GASTO_E_FIN_03">'Formato 6 b)'!$D$50</definedName>
    <definedName name="GASTO_E_FIN_04">'Formato 6 b)'!$E$50</definedName>
    <definedName name="GASTO_E_FIN_05">'Formato 6 b)'!$F$50</definedName>
    <definedName name="GASTO_E_FIN_06">'Formato 6 b)'!$G$50</definedName>
    <definedName name="GASTO_E_T1">'Formato 6 b)'!$B$41</definedName>
    <definedName name="GASTO_E_T2">'Formato 6 b)'!$C$41</definedName>
    <definedName name="GASTO_E_T3">'Formato 6 b)'!$D$41</definedName>
    <definedName name="GASTO_E_T4">'Formato 6 b)'!$E$41</definedName>
    <definedName name="GASTO_E_T5">'Formato 6 b)'!$F$41</definedName>
    <definedName name="GASTO_E_T6">'Formato 6 b)'!$G$41</definedName>
    <definedName name="GASTO_NE">'Formato 6 b)'!$A$9</definedName>
    <definedName name="GASTO_NE_FIN">'Formato 6 b)'!$A$40</definedName>
    <definedName name="GASTO_NE_FIN_01">'Formato 6 b)'!$B$40</definedName>
    <definedName name="GASTO_NE_FIN_02">'Formato 6 b)'!$C$40</definedName>
    <definedName name="GASTO_NE_FIN_03">'Formato 6 b)'!$D$40</definedName>
    <definedName name="GASTO_NE_FIN_04">'Formato 6 b)'!$E$40</definedName>
    <definedName name="GASTO_NE_FIN_05">'Formato 6 b)'!$F$40</definedName>
    <definedName name="GASTO_NE_FIN_06">'Formato 6 b)'!$G$40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b)'!$B$51</definedName>
    <definedName name="TOTAL_E_T2">'Formato 6 b)'!$C$51</definedName>
    <definedName name="TOTAL_E_T3">'Formato 6 b)'!$D$51</definedName>
    <definedName name="TOTAL_E_T4">'Formato 6 b)'!$E$51</definedName>
    <definedName name="TOTAL_E_T5">'Formato 6 b)'!$F$51</definedName>
    <definedName name="TOTAL_E_T6">'Formato 6 b)'!$G$51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7" i="1" l="1"/>
  <c r="C47" i="1"/>
  <c r="C25" i="1"/>
  <c r="C17" i="1"/>
  <c r="C9" i="1"/>
  <c r="D49" i="6" l="1"/>
  <c r="G49" i="6"/>
  <c r="G48" i="6" s="1"/>
  <c r="D50" i="6"/>
  <c r="G50" i="6"/>
  <c r="D52" i="6"/>
  <c r="G52" i="6"/>
  <c r="D54" i="6"/>
  <c r="G54" i="6"/>
  <c r="F48" i="6"/>
  <c r="E48" i="6"/>
  <c r="D48" i="6"/>
  <c r="C48" i="6"/>
  <c r="D42" i="6"/>
  <c r="D38" i="6" s="1"/>
  <c r="F38" i="6"/>
  <c r="E38" i="6"/>
  <c r="C38" i="6"/>
  <c r="F28" i="6"/>
  <c r="E28" i="6"/>
  <c r="D28" i="6"/>
  <c r="C28" i="6"/>
  <c r="D20" i="6"/>
  <c r="G20" i="6" s="1"/>
  <c r="D22" i="6"/>
  <c r="G22" i="6" s="1"/>
  <c r="U15" i="24" s="1"/>
  <c r="F18" i="6"/>
  <c r="E18" i="6"/>
  <c r="C18" i="6"/>
  <c r="D12" i="6"/>
  <c r="G12" i="6"/>
  <c r="C10" i="6"/>
  <c r="F10" i="6"/>
  <c r="E10" i="6"/>
  <c r="E9" i="6" s="1"/>
  <c r="D15" i="5"/>
  <c r="G57" i="6"/>
  <c r="D33" i="6"/>
  <c r="G33" i="6"/>
  <c r="D29" i="6"/>
  <c r="G29" i="6"/>
  <c r="G28" i="6" s="1"/>
  <c r="D30" i="6"/>
  <c r="G30" i="6"/>
  <c r="D31" i="6"/>
  <c r="G31" i="6"/>
  <c r="D32" i="6"/>
  <c r="G32" i="6"/>
  <c r="D34" i="6"/>
  <c r="G34" i="6"/>
  <c r="D35" i="6"/>
  <c r="G35" i="6"/>
  <c r="D36" i="6"/>
  <c r="G36" i="6"/>
  <c r="D37" i="6"/>
  <c r="G37" i="6"/>
  <c r="D13" i="6"/>
  <c r="G13" i="6"/>
  <c r="D14" i="6"/>
  <c r="G14" i="6"/>
  <c r="D15" i="6"/>
  <c r="G15" i="6"/>
  <c r="D16" i="6"/>
  <c r="G16" i="6"/>
  <c r="D17" i="6"/>
  <c r="G17" i="6"/>
  <c r="D57" i="6"/>
  <c r="U45" i="24"/>
  <c r="C9" i="13"/>
  <c r="C8" i="13"/>
  <c r="C6" i="10"/>
  <c r="D19" i="6"/>
  <c r="D18" i="6" s="1"/>
  <c r="G19" i="6"/>
  <c r="D21" i="6"/>
  <c r="G21" i="6"/>
  <c r="U14" i="24"/>
  <c r="D23" i="6"/>
  <c r="G23" i="6"/>
  <c r="U16" i="24"/>
  <c r="D24" i="6"/>
  <c r="G24" i="6" s="1"/>
  <c r="U17" i="24" s="1"/>
  <c r="D25" i="6"/>
  <c r="G25" i="6" s="1"/>
  <c r="U18" i="24" s="1"/>
  <c r="D26" i="6"/>
  <c r="G26" i="6"/>
  <c r="U19" i="24" s="1"/>
  <c r="D27" i="6"/>
  <c r="G27" i="6"/>
  <c r="U20" i="24"/>
  <c r="S11" i="24"/>
  <c r="B18" i="6"/>
  <c r="D11" i="6"/>
  <c r="D10" i="6" s="1"/>
  <c r="G11" i="6"/>
  <c r="U4" i="24" s="1"/>
  <c r="R5" i="24"/>
  <c r="U7" i="24"/>
  <c r="U8" i="24"/>
  <c r="R9" i="24"/>
  <c r="U10" i="24"/>
  <c r="B10" i="6"/>
  <c r="R47" i="24"/>
  <c r="R30" i="24"/>
  <c r="R29" i="24"/>
  <c r="R28" i="24"/>
  <c r="R27" i="24"/>
  <c r="R26" i="24"/>
  <c r="R25" i="24"/>
  <c r="R24" i="24"/>
  <c r="R23" i="24"/>
  <c r="B28" i="6"/>
  <c r="P21" i="24"/>
  <c r="B38" i="6"/>
  <c r="B48" i="6"/>
  <c r="P41" i="24" s="1"/>
  <c r="B58" i="6"/>
  <c r="C58" i="6"/>
  <c r="D9" i="5"/>
  <c r="D34" i="5"/>
  <c r="D11" i="5"/>
  <c r="D12" i="5"/>
  <c r="D13" i="5"/>
  <c r="D14" i="5"/>
  <c r="R9" i="20"/>
  <c r="D10" i="5"/>
  <c r="D63" i="5"/>
  <c r="D62" i="5"/>
  <c r="B28" i="5"/>
  <c r="D19" i="9"/>
  <c r="D15" i="9"/>
  <c r="D11" i="9"/>
  <c r="D10" i="9"/>
  <c r="D31" i="9"/>
  <c r="D27" i="9"/>
  <c r="D23" i="9"/>
  <c r="D22" i="9"/>
  <c r="D24" i="8"/>
  <c r="C53" i="8"/>
  <c r="B53" i="8"/>
  <c r="D39" i="7"/>
  <c r="G39" i="7"/>
  <c r="D38" i="7"/>
  <c r="G38" i="7"/>
  <c r="D37" i="7"/>
  <c r="G37" i="7"/>
  <c r="D36" i="7"/>
  <c r="G36" i="7"/>
  <c r="D35" i="7"/>
  <c r="G35" i="7"/>
  <c r="D34" i="7"/>
  <c r="G34" i="7"/>
  <c r="D33" i="7"/>
  <c r="G33" i="7"/>
  <c r="D32" i="7"/>
  <c r="G32" i="7"/>
  <c r="D31" i="7"/>
  <c r="G31" i="7"/>
  <c r="D30" i="7"/>
  <c r="G30" i="7"/>
  <c r="D29" i="7"/>
  <c r="G29" i="7"/>
  <c r="D28" i="7"/>
  <c r="G28" i="7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20" i="7"/>
  <c r="G20" i="7"/>
  <c r="D19" i="7"/>
  <c r="G19" i="7"/>
  <c r="D18" i="7"/>
  <c r="G18" i="7"/>
  <c r="D17" i="7"/>
  <c r="G17" i="7"/>
  <c r="D16" i="7"/>
  <c r="G16" i="7"/>
  <c r="D15" i="7"/>
  <c r="G15" i="7"/>
  <c r="D14" i="7"/>
  <c r="G14" i="7"/>
  <c r="D13" i="7"/>
  <c r="G13" i="7"/>
  <c r="D12" i="7"/>
  <c r="G12" i="7"/>
  <c r="D11" i="7"/>
  <c r="G11" i="7"/>
  <c r="D10" i="7"/>
  <c r="G10" i="7"/>
  <c r="G137" i="6"/>
  <c r="C137" i="6"/>
  <c r="Q129" i="24" s="1"/>
  <c r="D137" i="6"/>
  <c r="E137" i="6"/>
  <c r="S129" i="24"/>
  <c r="F137" i="6"/>
  <c r="B137" i="6"/>
  <c r="C62" i="6"/>
  <c r="D62" i="6"/>
  <c r="R55" i="24" s="1"/>
  <c r="E62" i="6"/>
  <c r="F62" i="6"/>
  <c r="T55" i="24"/>
  <c r="G62" i="6"/>
  <c r="B62" i="6"/>
  <c r="P55" i="24" s="1"/>
  <c r="B8" i="10"/>
  <c r="C6" i="23"/>
  <c r="B9" i="1"/>
  <c r="P4" i="15" s="1"/>
  <c r="H25" i="23"/>
  <c r="G25" i="23"/>
  <c r="F25" i="23"/>
  <c r="D5" i="12" s="1"/>
  <c r="E25" i="23"/>
  <c r="D25" i="23"/>
  <c r="B5" i="12" s="1"/>
  <c r="G31" i="9"/>
  <c r="G27" i="9"/>
  <c r="G23" i="9"/>
  <c r="G22" i="9"/>
  <c r="U14" i="27" s="1"/>
  <c r="G19" i="9"/>
  <c r="G18" i="9"/>
  <c r="G17" i="9"/>
  <c r="G16" i="9" s="1"/>
  <c r="U9" i="27" s="1"/>
  <c r="G14" i="9"/>
  <c r="U7" i="27" s="1"/>
  <c r="G15" i="9"/>
  <c r="G13" i="9"/>
  <c r="G11" i="9"/>
  <c r="G10" i="9"/>
  <c r="C7" i="23"/>
  <c r="A2" i="8" s="1"/>
  <c r="A2" i="9"/>
  <c r="A2" i="6"/>
  <c r="G71" i="8"/>
  <c r="G10" i="8"/>
  <c r="G27" i="8"/>
  <c r="G37" i="8"/>
  <c r="B71" i="6"/>
  <c r="B75" i="6"/>
  <c r="P68" i="24"/>
  <c r="B7" i="13"/>
  <c r="G9" i="5"/>
  <c r="G10" i="5"/>
  <c r="G11" i="5"/>
  <c r="G12" i="5"/>
  <c r="G13" i="5"/>
  <c r="G14" i="5"/>
  <c r="G15" i="5"/>
  <c r="U9" i="20" s="1"/>
  <c r="G16" i="5"/>
  <c r="U10" i="20" s="1"/>
  <c r="G28" i="5"/>
  <c r="G34" i="5"/>
  <c r="G35" i="5"/>
  <c r="G37" i="5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C29" i="13" s="1"/>
  <c r="Q22" i="31" s="1"/>
  <c r="Q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E7" i="13"/>
  <c r="F7" i="13"/>
  <c r="F29" i="13"/>
  <c r="T22" i="31"/>
  <c r="G7" i="13"/>
  <c r="R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 s="1"/>
  <c r="E28" i="12"/>
  <c r="S21" i="30" s="1"/>
  <c r="F28" i="12"/>
  <c r="T21" i="30"/>
  <c r="G28" i="12"/>
  <c r="U21" i="30"/>
  <c r="P22" i="30"/>
  <c r="Q22" i="30"/>
  <c r="R22" i="30"/>
  <c r="S22" i="30"/>
  <c r="T22" i="30"/>
  <c r="U22" i="30"/>
  <c r="B7" i="12"/>
  <c r="P2" i="30" s="1"/>
  <c r="B31" i="12"/>
  <c r="P23" i="30" s="1"/>
  <c r="C7" i="12"/>
  <c r="D7" i="12"/>
  <c r="D31" i="12"/>
  <c r="R23" i="30"/>
  <c r="E7" i="12"/>
  <c r="E31" i="12"/>
  <c r="S23" i="30" s="1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 s="1"/>
  <c r="F36" i="12"/>
  <c r="T27" i="30" s="1"/>
  <c r="G36" i="12"/>
  <c r="U27" i="30"/>
  <c r="Q2" i="30"/>
  <c r="R2" i="30"/>
  <c r="S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D8" i="11"/>
  <c r="D30" i="11"/>
  <c r="R22" i="29" s="1"/>
  <c r="E8" i="11"/>
  <c r="S2" i="29" s="1"/>
  <c r="E30" i="11"/>
  <c r="S22" i="29"/>
  <c r="F8" i="11"/>
  <c r="F30" i="11"/>
  <c r="T22" i="29" s="1"/>
  <c r="G8" i="11"/>
  <c r="U2" i="29" s="1"/>
  <c r="G30" i="11"/>
  <c r="U22" i="29" s="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 s="1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/>
  <c r="E22" i="10"/>
  <c r="S15" i="28" s="1"/>
  <c r="F22" i="10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C32" i="10" s="1"/>
  <c r="Q23" i="28" s="1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E32" i="10"/>
  <c r="S23" i="28" s="1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/>
  <c r="Q2" i="27"/>
  <c r="E12" i="9"/>
  <c r="E9" i="9" s="1"/>
  <c r="S2" i="27" s="1"/>
  <c r="E16" i="9"/>
  <c r="F12" i="9"/>
  <c r="F16" i="9"/>
  <c r="T9" i="27" s="1"/>
  <c r="F9" i="9"/>
  <c r="T2" i="27"/>
  <c r="G12" i="9"/>
  <c r="U5" i="27" s="1"/>
  <c r="Q3" i="27"/>
  <c r="R3" i="27"/>
  <c r="S3" i="27"/>
  <c r="T3" i="27"/>
  <c r="Q4" i="27"/>
  <c r="R4" i="27"/>
  <c r="S4" i="27"/>
  <c r="T4" i="27"/>
  <c r="U4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U8" i="27"/>
  <c r="Q9" i="27"/>
  <c r="S9" i="27"/>
  <c r="Q10" i="27"/>
  <c r="R10" i="27"/>
  <c r="S10" i="27"/>
  <c r="T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Q20" i="27" s="1"/>
  <c r="C21" i="9"/>
  <c r="C33" i="9" s="1"/>
  <c r="Q24" i="27" s="1"/>
  <c r="Q13" i="27"/>
  <c r="E24" i="9"/>
  <c r="E21" i="9" s="1"/>
  <c r="E28" i="9"/>
  <c r="S13" i="27"/>
  <c r="F24" i="9"/>
  <c r="T16" i="27" s="1"/>
  <c r="F28" i="9"/>
  <c r="F21" i="9"/>
  <c r="F33" i="9" s="1"/>
  <c r="T24" i="27" s="1"/>
  <c r="T13" i="27"/>
  <c r="G24" i="9"/>
  <c r="U16" i="27" s="1"/>
  <c r="G28" i="9"/>
  <c r="Q14" i="27"/>
  <c r="R14" i="27"/>
  <c r="S14" i="27"/>
  <c r="T14" i="27"/>
  <c r="Q15" i="27"/>
  <c r="R15" i="27"/>
  <c r="S15" i="27"/>
  <c r="T15" i="27"/>
  <c r="U15" i="27"/>
  <c r="Q16" i="27"/>
  <c r="R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D12" i="9" s="1"/>
  <c r="P5" i="27"/>
  <c r="P6" i="27"/>
  <c r="P7" i="27"/>
  <c r="P8" i="27"/>
  <c r="B16" i="9"/>
  <c r="P9" i="27"/>
  <c r="P10" i="27"/>
  <c r="P11" i="27"/>
  <c r="P12" i="27"/>
  <c r="B24" i="9"/>
  <c r="D24" i="9" s="1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A5" i="27"/>
  <c r="A4" i="27"/>
  <c r="A3" i="27"/>
  <c r="A2" i="27"/>
  <c r="C10" i="8"/>
  <c r="C19" i="8"/>
  <c r="C27" i="8"/>
  <c r="C37" i="8"/>
  <c r="D10" i="8"/>
  <c r="D19" i="8"/>
  <c r="D27" i="8"/>
  <c r="D37" i="8"/>
  <c r="E10" i="8"/>
  <c r="E19" i="8"/>
  <c r="E27" i="8"/>
  <c r="S20" i="26" s="1"/>
  <c r="E37" i="8"/>
  <c r="F10" i="8"/>
  <c r="F19" i="8"/>
  <c r="F27" i="8"/>
  <c r="T20" i="26" s="1"/>
  <c r="F37" i="8"/>
  <c r="Q3" i="26"/>
  <c r="R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61" i="8"/>
  <c r="C71" i="8"/>
  <c r="C43" i="8"/>
  <c r="Q35" i="26" s="1"/>
  <c r="D44" i="8"/>
  <c r="D53" i="8"/>
  <c r="D61" i="8"/>
  <c r="D71" i="8"/>
  <c r="R63" i="26" s="1"/>
  <c r="D43" i="8"/>
  <c r="R35" i="26"/>
  <c r="E44" i="8"/>
  <c r="E53" i="8"/>
  <c r="S45" i="26" s="1"/>
  <c r="E61" i="8"/>
  <c r="E71" i="8"/>
  <c r="S63" i="26" s="1"/>
  <c r="F44" i="8"/>
  <c r="F53" i="8"/>
  <c r="T45" i="26" s="1"/>
  <c r="F61" i="8"/>
  <c r="T53" i="26" s="1"/>
  <c r="F71" i="8"/>
  <c r="T63" i="26" s="1"/>
  <c r="G44" i="8"/>
  <c r="G53" i="8"/>
  <c r="U45" i="26" s="1"/>
  <c r="G61" i="8"/>
  <c r="U53" i="26" s="1"/>
  <c r="G43" i="8"/>
  <c r="U35" i="26"/>
  <c r="Q36" i="26"/>
  <c r="R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61" i="8"/>
  <c r="B71" i="8"/>
  <c r="P63" i="26" s="1"/>
  <c r="B10" i="8"/>
  <c r="P3" i="26" s="1"/>
  <c r="B19" i="8"/>
  <c r="B27" i="8"/>
  <c r="P20" i="26" s="1"/>
  <c r="B37" i="8"/>
  <c r="B9" i="8"/>
  <c r="P2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41" i="7"/>
  <c r="U3" i="25" s="1"/>
  <c r="F9" i="7"/>
  <c r="F41" i="7"/>
  <c r="T3" i="25" s="1"/>
  <c r="E9" i="7"/>
  <c r="E41" i="7"/>
  <c r="S3" i="25" s="1"/>
  <c r="D41" i="7"/>
  <c r="C9" i="7"/>
  <c r="Q2" i="25" s="1"/>
  <c r="C41" i="7"/>
  <c r="Q3" i="25" s="1"/>
  <c r="B9" i="7"/>
  <c r="P2" i="25" s="1"/>
  <c r="B41" i="7"/>
  <c r="P3" i="25" s="1"/>
  <c r="A3" i="25"/>
  <c r="A4" i="25"/>
  <c r="A2" i="25"/>
  <c r="A87" i="24"/>
  <c r="C85" i="6"/>
  <c r="C93" i="6"/>
  <c r="C103" i="6"/>
  <c r="Q95" i="24"/>
  <c r="C113" i="6"/>
  <c r="C123" i="6"/>
  <c r="Q115" i="24"/>
  <c r="C133" i="6"/>
  <c r="Q125" i="24" s="1"/>
  <c r="C146" i="6"/>
  <c r="Q138" i="24"/>
  <c r="C150" i="6"/>
  <c r="D85" i="6"/>
  <c r="R77" i="24"/>
  <c r="D93" i="6"/>
  <c r="D103" i="6"/>
  <c r="R95" i="24"/>
  <c r="D113" i="6"/>
  <c r="R105" i="24" s="1"/>
  <c r="D123" i="6"/>
  <c r="R115" i="24"/>
  <c r="D133" i="6"/>
  <c r="D146" i="6"/>
  <c r="D150" i="6"/>
  <c r="E85" i="6"/>
  <c r="E93" i="6"/>
  <c r="E103" i="6"/>
  <c r="S95" i="24" s="1"/>
  <c r="E113" i="6"/>
  <c r="E123" i="6"/>
  <c r="E133" i="6"/>
  <c r="E146" i="6"/>
  <c r="S138" i="24"/>
  <c r="E150" i="6"/>
  <c r="F85" i="6"/>
  <c r="T77" i="24"/>
  <c r="F93" i="6"/>
  <c r="F103" i="6"/>
  <c r="T95" i="24"/>
  <c r="F113" i="6"/>
  <c r="T105" i="24" s="1"/>
  <c r="F123" i="6"/>
  <c r="T115" i="24"/>
  <c r="F133" i="6"/>
  <c r="F146" i="6"/>
  <c r="F150" i="6"/>
  <c r="G85" i="6"/>
  <c r="U77" i="24"/>
  <c r="G93" i="6"/>
  <c r="U85" i="24" s="1"/>
  <c r="G103" i="6"/>
  <c r="U95" i="24"/>
  <c r="G113" i="6"/>
  <c r="U105" i="24" s="1"/>
  <c r="G123" i="6"/>
  <c r="U115" i="24"/>
  <c r="G133" i="6"/>
  <c r="G146" i="6"/>
  <c r="U138" i="24"/>
  <c r="G150" i="6"/>
  <c r="U142" i="24" s="1"/>
  <c r="G84" i="6"/>
  <c r="U76" i="24" s="1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R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R138" i="24"/>
  <c r="T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71" i="6"/>
  <c r="Q64" i="24" s="1"/>
  <c r="C75" i="6"/>
  <c r="Q68" i="24"/>
  <c r="D58" i="6"/>
  <c r="R51" i="24" s="1"/>
  <c r="D71" i="6"/>
  <c r="R64" i="24" s="1"/>
  <c r="D75" i="6"/>
  <c r="R68" i="24" s="1"/>
  <c r="S41" i="24"/>
  <c r="E58" i="6"/>
  <c r="S51" i="24" s="1"/>
  <c r="E71" i="6"/>
  <c r="S64" i="24" s="1"/>
  <c r="E75" i="6"/>
  <c r="S68" i="24" s="1"/>
  <c r="T31" i="24"/>
  <c r="F58" i="6"/>
  <c r="F71" i="6"/>
  <c r="T64" i="24" s="1"/>
  <c r="F75" i="6"/>
  <c r="G58" i="6"/>
  <c r="U51" i="24"/>
  <c r="G71" i="6"/>
  <c r="U64" i="24"/>
  <c r="G75" i="6"/>
  <c r="B85" i="6"/>
  <c r="B93" i="6"/>
  <c r="B103" i="6"/>
  <c r="P95" i="24" s="1"/>
  <c r="B113" i="6"/>
  <c r="P105" i="24" s="1"/>
  <c r="B123" i="6"/>
  <c r="B133" i="6"/>
  <c r="B146" i="6"/>
  <c r="P138" i="24" s="1"/>
  <c r="B150" i="6"/>
  <c r="P142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S3" i="24"/>
  <c r="T3" i="24"/>
  <c r="Q4" i="24"/>
  <c r="S4" i="24"/>
  <c r="T4" i="24"/>
  <c r="Q5" i="24"/>
  <c r="S5" i="24"/>
  <c r="T5" i="24"/>
  <c r="Q6" i="24"/>
  <c r="S6" i="24"/>
  <c r="T6" i="24"/>
  <c r="Q7" i="24"/>
  <c r="R7" i="24"/>
  <c r="S7" i="24"/>
  <c r="T7" i="24"/>
  <c r="Q8" i="24"/>
  <c r="S8" i="24"/>
  <c r="T8" i="24"/>
  <c r="Q9" i="24"/>
  <c r="S9" i="24"/>
  <c r="T9" i="24"/>
  <c r="Q10" i="24"/>
  <c r="S10" i="24"/>
  <c r="T10" i="24"/>
  <c r="Q11" i="24"/>
  <c r="T11" i="24"/>
  <c r="Q12" i="24"/>
  <c r="S12" i="24"/>
  <c r="T12" i="24"/>
  <c r="Q13" i="24"/>
  <c r="S13" i="24"/>
  <c r="T13" i="24"/>
  <c r="Q14" i="24"/>
  <c r="S14" i="24"/>
  <c r="T14" i="24"/>
  <c r="Q15" i="24"/>
  <c r="S15" i="24"/>
  <c r="T15" i="24"/>
  <c r="Q16" i="24"/>
  <c r="S16" i="24"/>
  <c r="T16" i="24"/>
  <c r="Q17" i="24"/>
  <c r="R17" i="24"/>
  <c r="S17" i="24"/>
  <c r="T17" i="24"/>
  <c r="Q18" i="24"/>
  <c r="S18" i="24"/>
  <c r="T18" i="24"/>
  <c r="Q19" i="24"/>
  <c r="S19" i="24"/>
  <c r="T19" i="24"/>
  <c r="Q20" i="24"/>
  <c r="S20" i="24"/>
  <c r="T20" i="24"/>
  <c r="Q21" i="24"/>
  <c r="S21" i="24"/>
  <c r="T21" i="24"/>
  <c r="Q22" i="24"/>
  <c r="S22" i="24"/>
  <c r="T22" i="24"/>
  <c r="Q23" i="24"/>
  <c r="S23" i="24"/>
  <c r="T23" i="24"/>
  <c r="Q24" i="24"/>
  <c r="S24" i="24"/>
  <c r="T24" i="24"/>
  <c r="Q25" i="24"/>
  <c r="S25" i="24"/>
  <c r="T25" i="24"/>
  <c r="Q26" i="24"/>
  <c r="S26" i="24"/>
  <c r="T26" i="24"/>
  <c r="Q27" i="24"/>
  <c r="S27" i="24"/>
  <c r="T27" i="24"/>
  <c r="Q28" i="24"/>
  <c r="S28" i="24"/>
  <c r="T28" i="24"/>
  <c r="Q29" i="24"/>
  <c r="S29" i="24"/>
  <c r="T29" i="24"/>
  <c r="Q30" i="24"/>
  <c r="S30" i="24"/>
  <c r="T30" i="24"/>
  <c r="Q31" i="24"/>
  <c r="S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S35" i="24"/>
  <c r="T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T41" i="24"/>
  <c r="Q42" i="24"/>
  <c r="R42" i="24"/>
  <c r="S42" i="24"/>
  <c r="T42" i="24"/>
  <c r="U42" i="24"/>
  <c r="Q43" i="24"/>
  <c r="S43" i="24"/>
  <c r="T43" i="24"/>
  <c r="Q44" i="24"/>
  <c r="R44" i="24"/>
  <c r="S44" i="24"/>
  <c r="T44" i="24"/>
  <c r="U44" i="24"/>
  <c r="Q45" i="24"/>
  <c r="S45" i="24"/>
  <c r="T45" i="24"/>
  <c r="Q46" i="24"/>
  <c r="R46" i="24"/>
  <c r="S46" i="24"/>
  <c r="T46" i="24"/>
  <c r="U46" i="24"/>
  <c r="Q47" i="24"/>
  <c r="S47" i="24"/>
  <c r="T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S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2" i="20"/>
  <c r="U33" i="20"/>
  <c r="G45" i="5"/>
  <c r="G65" i="5" s="1"/>
  <c r="U56" i="20" s="1"/>
  <c r="U37" i="20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/>
  <c r="U52" i="20"/>
  <c r="U53" i="20"/>
  <c r="G62" i="5"/>
  <c r="U54" i="20" s="1"/>
  <c r="G63" i="5"/>
  <c r="U55" i="20"/>
  <c r="G67" i="5"/>
  <c r="U57" i="20" s="1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S9" i="20"/>
  <c r="T9" i="20"/>
  <c r="C16" i="5"/>
  <c r="E16" i="5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F41" i="5"/>
  <c r="T34" i="20"/>
  <c r="C45" i="5"/>
  <c r="Q37" i="20" s="1"/>
  <c r="D45" i="5"/>
  <c r="R37" i="20"/>
  <c r="E45" i="5"/>
  <c r="S37" i="20"/>
  <c r="F45" i="5"/>
  <c r="F65" i="5" s="1"/>
  <c r="T56" i="20" s="1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/>
  <c r="E65" i="5"/>
  <c r="S56" i="20"/>
  <c r="C67" i="5"/>
  <c r="Q57" i="20" s="1"/>
  <c r="D67" i="5"/>
  <c r="R57" i="20"/>
  <c r="E67" i="5"/>
  <c r="S57" i="20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 s="1"/>
  <c r="F75" i="5"/>
  <c r="T62" i="20"/>
  <c r="P61" i="20"/>
  <c r="B75" i="5"/>
  <c r="P62" i="20"/>
  <c r="P60" i="20"/>
  <c r="P58" i="20"/>
  <c r="B67" i="5"/>
  <c r="P57" i="20" s="1"/>
  <c r="B45" i="5"/>
  <c r="P37" i="20" s="1"/>
  <c r="B54" i="5"/>
  <c r="B59" i="5"/>
  <c r="B65" i="5"/>
  <c r="B70" i="5" s="1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7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C5" i="12"/>
  <c r="F5" i="12"/>
  <c r="I25" i="23"/>
  <c r="D23" i="23"/>
  <c r="I23" i="23"/>
  <c r="H23" i="23"/>
  <c r="G23" i="23"/>
  <c r="F23" i="23"/>
  <c r="E23" i="23"/>
  <c r="G5" i="13"/>
  <c r="G5" i="12"/>
  <c r="C11" i="23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W4" i="17" s="1"/>
  <c r="I8" i="3"/>
  <c r="H14" i="3"/>
  <c r="V4" i="17" s="1"/>
  <c r="G14" i="3"/>
  <c r="U4" i="17" s="1"/>
  <c r="E14" i="3"/>
  <c r="S4" i="17" s="1"/>
  <c r="K9" i="3"/>
  <c r="K10" i="3"/>
  <c r="K11" i="3"/>
  <c r="K12" i="3"/>
  <c r="J8" i="3"/>
  <c r="X3" i="17" s="1"/>
  <c r="H8" i="3"/>
  <c r="H20" i="3" s="1"/>
  <c r="V5" i="17" s="1"/>
  <c r="G8" i="3"/>
  <c r="U3" i="17" s="1"/>
  <c r="E8" i="3"/>
  <c r="S3" i="17" s="1"/>
  <c r="F41" i="2"/>
  <c r="E41" i="2"/>
  <c r="S17" i="16" s="1"/>
  <c r="D41" i="2"/>
  <c r="R17" i="16"/>
  <c r="C41" i="2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T14" i="16" s="1"/>
  <c r="D22" i="2"/>
  <c r="R14" i="16" s="1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B72" i="4" s="1"/>
  <c r="B63" i="4"/>
  <c r="B55" i="4"/>
  <c r="B53" i="4"/>
  <c r="B49" i="4"/>
  <c r="P27" i="18" s="1"/>
  <c r="B48" i="4"/>
  <c r="P26" i="18" s="1"/>
  <c r="B37" i="4"/>
  <c r="B29" i="4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32" i="18"/>
  <c r="P30" i="18"/>
  <c r="P28" i="18"/>
  <c r="P29" i="18"/>
  <c r="P20" i="18"/>
  <c r="P21" i="18"/>
  <c r="P22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F31" i="1"/>
  <c r="Q80" i="15" s="1"/>
  <c r="F38" i="1"/>
  <c r="F42" i="1"/>
  <c r="Q91" i="15" s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E27" i="1"/>
  <c r="E31" i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Q33" i="15"/>
  <c r="P33" i="15"/>
  <c r="A33" i="15"/>
  <c r="A55" i="15"/>
  <c r="Q12" i="15"/>
  <c r="C31" i="1"/>
  <c r="Q26" i="15" s="1"/>
  <c r="C38" i="1"/>
  <c r="Q34" i="15" s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P39" i="18" s="1"/>
  <c r="C70" i="4"/>
  <c r="D70" i="4"/>
  <c r="R37" i="18" s="1"/>
  <c r="C68" i="4"/>
  <c r="D68" i="4"/>
  <c r="R36" i="18" s="1"/>
  <c r="C64" i="4"/>
  <c r="D64" i="4"/>
  <c r="C63" i="4"/>
  <c r="Q32" i="18" s="1"/>
  <c r="D63" i="4"/>
  <c r="C48" i="4"/>
  <c r="Q26" i="18"/>
  <c r="C55" i="4"/>
  <c r="D55" i="4"/>
  <c r="C53" i="4"/>
  <c r="Q30" i="18" s="1"/>
  <c r="D53" i="4"/>
  <c r="D48" i="4"/>
  <c r="R26" i="18" s="1"/>
  <c r="C49" i="4"/>
  <c r="D49" i="4"/>
  <c r="R27" i="18" s="1"/>
  <c r="C29" i="4"/>
  <c r="Q15" i="18" s="1"/>
  <c r="D29" i="4"/>
  <c r="C40" i="4"/>
  <c r="D40" i="4"/>
  <c r="C37" i="4"/>
  <c r="D37" i="4"/>
  <c r="C17" i="4"/>
  <c r="Q9" i="18" s="1"/>
  <c r="C13" i="4"/>
  <c r="D13" i="4"/>
  <c r="R6" i="18" s="1"/>
  <c r="W3" i="17"/>
  <c r="Q17" i="16"/>
  <c r="T17" i="16"/>
  <c r="P15" i="16"/>
  <c r="C13" i="2"/>
  <c r="Q8" i="16"/>
  <c r="D13" i="2"/>
  <c r="R8" i="16"/>
  <c r="E13" i="2"/>
  <c r="S8" i="16" s="1"/>
  <c r="F13" i="2"/>
  <c r="T8" i="16" s="1"/>
  <c r="G13" i="2"/>
  <c r="H13" i="2"/>
  <c r="V8" i="16" s="1"/>
  <c r="B13" i="2"/>
  <c r="P8" i="16" s="1"/>
  <c r="C9" i="2"/>
  <c r="Q4" i="16" s="1"/>
  <c r="D9" i="2"/>
  <c r="R4" i="16" s="1"/>
  <c r="E9" i="2"/>
  <c r="F9" i="2"/>
  <c r="T4" i="16" s="1"/>
  <c r="G9" i="2"/>
  <c r="U4" i="16" s="1"/>
  <c r="H9" i="2"/>
  <c r="V4" i="16" s="1"/>
  <c r="B9" i="2"/>
  <c r="B8" i="2" s="1"/>
  <c r="P3" i="16" s="1"/>
  <c r="P4" i="16"/>
  <c r="Q6" i="18"/>
  <c r="R22" i="18"/>
  <c r="Q22" i="18"/>
  <c r="R31" i="18"/>
  <c r="Q36" i="18"/>
  <c r="R19" i="18"/>
  <c r="R15" i="18"/>
  <c r="Q31" i="18"/>
  <c r="R33" i="18"/>
  <c r="Q19" i="18"/>
  <c r="R30" i="18"/>
  <c r="Q33" i="18"/>
  <c r="Q37" i="18"/>
  <c r="D44" i="4"/>
  <c r="D57" i="4"/>
  <c r="D59" i="4"/>
  <c r="C44" i="4"/>
  <c r="Q25" i="18" s="1"/>
  <c r="H8" i="2"/>
  <c r="D11" i="4"/>
  <c r="R25" i="18"/>
  <c r="P38" i="18"/>
  <c r="Q67" i="15"/>
  <c r="D18" i="13"/>
  <c r="R20" i="31"/>
  <c r="U2" i="30"/>
  <c r="T2" i="31"/>
  <c r="U3" i="27"/>
  <c r="T12" i="26"/>
  <c r="G19" i="8"/>
  <c r="U12" i="26" s="1"/>
  <c r="U17" i="26"/>
  <c r="S2" i="25"/>
  <c r="D9" i="7"/>
  <c r="R2" i="25" s="1"/>
  <c r="G9" i="7"/>
  <c r="U2" i="25" s="1"/>
  <c r="U9" i="24"/>
  <c r="U5" i="24"/>
  <c r="R35" i="24"/>
  <c r="U29" i="24"/>
  <c r="U25" i="24"/>
  <c r="R45" i="24"/>
  <c r="R31" i="24"/>
  <c r="U27" i="24"/>
  <c r="U23" i="24"/>
  <c r="R43" i="24"/>
  <c r="R19" i="24"/>
  <c r="R15" i="24"/>
  <c r="U30" i="24"/>
  <c r="U28" i="24"/>
  <c r="U26" i="24"/>
  <c r="U24" i="24"/>
  <c r="B9" i="6"/>
  <c r="P2" i="24" s="1"/>
  <c r="R3" i="24"/>
  <c r="U47" i="24"/>
  <c r="Q51" i="24"/>
  <c r="R13" i="24"/>
  <c r="R11" i="24"/>
  <c r="U6" i="24"/>
  <c r="U22" i="24"/>
  <c r="U43" i="24"/>
  <c r="U41" i="24"/>
  <c r="U12" i="24"/>
  <c r="R22" i="24"/>
  <c r="R20" i="24"/>
  <c r="R18" i="24"/>
  <c r="R16" i="24"/>
  <c r="R14" i="24"/>
  <c r="R12" i="24"/>
  <c r="R10" i="24"/>
  <c r="R8" i="24"/>
  <c r="R6" i="24"/>
  <c r="R4" i="24"/>
  <c r="R41" i="24"/>
  <c r="R21" i="24"/>
  <c r="U21" i="24"/>
  <c r="G51" i="7" l="1"/>
  <c r="U4" i="25" s="1"/>
  <c r="D51" i="7"/>
  <c r="R4" i="25" s="1"/>
  <c r="E51" i="7"/>
  <c r="S4" i="25" s="1"/>
  <c r="I20" i="3"/>
  <c r="W5" i="17" s="1"/>
  <c r="E20" i="3"/>
  <c r="S5" i="17" s="1"/>
  <c r="K8" i="3"/>
  <c r="Y3" i="17" s="1"/>
  <c r="S14" i="16"/>
  <c r="E8" i="2"/>
  <c r="S4" i="16"/>
  <c r="D8" i="2"/>
  <c r="C8" i="2"/>
  <c r="E79" i="1"/>
  <c r="P119" i="15" s="1"/>
  <c r="B51" i="7"/>
  <c r="P4" i="25" s="1"/>
  <c r="R3" i="25"/>
  <c r="J20" i="3"/>
  <c r="X5" i="17" s="1"/>
  <c r="V3" i="17"/>
  <c r="G20" i="3"/>
  <c r="U5" i="17" s="1"/>
  <c r="C51" i="7"/>
  <c r="Q4" i="25" s="1"/>
  <c r="P106" i="15"/>
  <c r="G9" i="8"/>
  <c r="C41" i="5"/>
  <c r="Q10" i="20"/>
  <c r="C30" i="11"/>
  <c r="Q22" i="29" s="1"/>
  <c r="Q2" i="29"/>
  <c r="E159" i="6"/>
  <c r="S150" i="24" s="1"/>
  <c r="S2" i="24"/>
  <c r="B57" i="4"/>
  <c r="B59" i="4" s="1"/>
  <c r="F70" i="5"/>
  <c r="Q77" i="24"/>
  <c r="C84" i="6"/>
  <c r="Q76" i="24" s="1"/>
  <c r="T15" i="28"/>
  <c r="F32" i="10"/>
  <c r="T23" i="28" s="1"/>
  <c r="P19" i="18"/>
  <c r="B44" i="4"/>
  <c r="P77" i="24"/>
  <c r="B84" i="6"/>
  <c r="B43" i="8"/>
  <c r="P36" i="26"/>
  <c r="R3" i="16"/>
  <c r="D20" i="2"/>
  <c r="R13" i="16" s="1"/>
  <c r="U8" i="16"/>
  <c r="G8" i="2"/>
  <c r="Q27" i="18"/>
  <c r="C57" i="4"/>
  <c r="C59" i="4" s="1"/>
  <c r="C65" i="5"/>
  <c r="Q56" i="20" s="1"/>
  <c r="D8" i="4"/>
  <c r="R5" i="18"/>
  <c r="E84" i="6"/>
  <c r="S76" i="24" s="1"/>
  <c r="F9" i="8"/>
  <c r="T2" i="26" s="1"/>
  <c r="G31" i="12"/>
  <c r="U23" i="30" s="1"/>
  <c r="H20" i="2"/>
  <c r="V13" i="16" s="1"/>
  <c r="V3" i="16"/>
  <c r="B29" i="13"/>
  <c r="P22" i="31" s="1"/>
  <c r="P2" i="31"/>
  <c r="A2" i="11"/>
  <c r="A2" i="13"/>
  <c r="A2" i="12"/>
  <c r="A2" i="10"/>
  <c r="Q30" i="26"/>
  <c r="C9" i="8"/>
  <c r="D9" i="9"/>
  <c r="R2" i="27" s="1"/>
  <c r="S3" i="26"/>
  <c r="E9" i="8"/>
  <c r="S2" i="26" s="1"/>
  <c r="U10" i="27"/>
  <c r="G29" i="13"/>
  <c r="U22" i="31" s="1"/>
  <c r="U2" i="31"/>
  <c r="B20" i="2"/>
  <c r="P13" i="16" s="1"/>
  <c r="F8" i="2"/>
  <c r="E47" i="1"/>
  <c r="K14" i="3"/>
  <c r="Y4" i="17" s="1"/>
  <c r="S36" i="26"/>
  <c r="E43" i="8"/>
  <c r="F51" i="7"/>
  <c r="T4" i="25" s="1"/>
  <c r="T2" i="25"/>
  <c r="R12" i="31"/>
  <c r="D29" i="13"/>
  <c r="R22" i="31" s="1"/>
  <c r="Q4" i="15"/>
  <c r="R5" i="27"/>
  <c r="F79" i="1"/>
  <c r="Q119" i="15" s="1"/>
  <c r="E41" i="5"/>
  <c r="S10" i="20"/>
  <c r="D32" i="10"/>
  <c r="R23" i="28" s="1"/>
  <c r="F43" i="8"/>
  <c r="T36" i="26"/>
  <c r="B33" i="9"/>
  <c r="P24" i="27" s="1"/>
  <c r="E29" i="13"/>
  <c r="S22" i="31" s="1"/>
  <c r="S2" i="31"/>
  <c r="G41" i="5"/>
  <c r="B9" i="9"/>
  <c r="P2" i="27" s="1"/>
  <c r="D16" i="9"/>
  <c r="R9" i="27" s="1"/>
  <c r="C72" i="4"/>
  <c r="F47" i="1"/>
  <c r="P33" i="18"/>
  <c r="D84" i="6"/>
  <c r="R76" i="24" s="1"/>
  <c r="D9" i="8"/>
  <c r="R2" i="26" s="1"/>
  <c r="D28" i="9"/>
  <c r="D9" i="6"/>
  <c r="U13" i="24"/>
  <c r="G18" i="6"/>
  <c r="U11" i="24" s="1"/>
  <c r="D72" i="4"/>
  <c r="G9" i="9"/>
  <c r="U2" i="27" s="1"/>
  <c r="C11" i="4"/>
  <c r="R32" i="18"/>
  <c r="D16" i="5"/>
  <c r="F84" i="6"/>
  <c r="T76" i="24" s="1"/>
  <c r="E33" i="9"/>
  <c r="S24" i="27" s="1"/>
  <c r="C31" i="12"/>
  <c r="Q23" i="30" s="1"/>
  <c r="C9" i="6"/>
  <c r="F9" i="6"/>
  <c r="A2" i="5"/>
  <c r="G21" i="9"/>
  <c r="F31" i="12"/>
  <c r="T23" i="30" s="1"/>
  <c r="G42" i="6"/>
  <c r="G10" i="6"/>
  <c r="S3" i="16" l="1"/>
  <c r="E20" i="2"/>
  <c r="S13" i="16" s="1"/>
  <c r="C20" i="2"/>
  <c r="Q13" i="16" s="1"/>
  <c r="Q3" i="16"/>
  <c r="Q5" i="18"/>
  <c r="C8" i="4"/>
  <c r="D74" i="4"/>
  <c r="R39" i="18" s="1"/>
  <c r="R38" i="18"/>
  <c r="E59" i="1"/>
  <c r="P95" i="15"/>
  <c r="B77" i="8"/>
  <c r="P68" i="26" s="1"/>
  <c r="P35" i="26"/>
  <c r="C70" i="5"/>
  <c r="Q34" i="20"/>
  <c r="G38" i="6"/>
  <c r="U31" i="24" s="1"/>
  <c r="U35" i="24"/>
  <c r="D77" i="8"/>
  <c r="R68" i="26" s="1"/>
  <c r="F20" i="2"/>
  <c r="T13" i="16" s="1"/>
  <c r="T3" i="16"/>
  <c r="Q2" i="26"/>
  <c r="C77" i="8"/>
  <c r="Q68" i="26" s="1"/>
  <c r="P76" i="24"/>
  <c r="B159" i="6"/>
  <c r="P150" i="24" s="1"/>
  <c r="G77" i="8"/>
  <c r="U68" i="26" s="1"/>
  <c r="U2" i="26"/>
  <c r="E70" i="5"/>
  <c r="S34" i="20"/>
  <c r="S35" i="26"/>
  <c r="E77" i="8"/>
  <c r="S68" i="26" s="1"/>
  <c r="Q2" i="24"/>
  <c r="C159" i="6"/>
  <c r="Q150" i="24" s="1"/>
  <c r="D21" i="4"/>
  <c r="R2" i="18"/>
  <c r="T35" i="26"/>
  <c r="F77" i="8"/>
  <c r="T68" i="26" s="1"/>
  <c r="D41" i="5"/>
  <c r="R10" i="20"/>
  <c r="F159" i="6"/>
  <c r="T150" i="24" s="1"/>
  <c r="T2" i="24"/>
  <c r="F59" i="1"/>
  <c r="Q95" i="15"/>
  <c r="G9" i="6"/>
  <c r="U3" i="24"/>
  <c r="Q38" i="18"/>
  <c r="C74" i="4"/>
  <c r="Q39" i="18" s="1"/>
  <c r="Q42" i="15"/>
  <c r="C62" i="1"/>
  <c r="Q54" i="15" s="1"/>
  <c r="R2" i="24"/>
  <c r="D159" i="6"/>
  <c r="R150" i="24" s="1"/>
  <c r="U13" i="27"/>
  <c r="G33" i="9"/>
  <c r="U24" i="27" s="1"/>
  <c r="P42" i="15"/>
  <c r="B62" i="1"/>
  <c r="P54" i="15" s="1"/>
  <c r="R20" i="27"/>
  <c r="D21" i="9"/>
  <c r="G70" i="5"/>
  <c r="G42" i="5"/>
  <c r="U35" i="20" s="1"/>
  <c r="U34" i="20"/>
  <c r="G20" i="2"/>
  <c r="U13" i="16" s="1"/>
  <c r="U3" i="16"/>
  <c r="B11" i="4"/>
  <c r="P25" i="18"/>
  <c r="K20" i="3"/>
  <c r="Y5" i="17" s="1"/>
  <c r="D23" i="4" l="1"/>
  <c r="R12" i="18"/>
  <c r="D33" i="9"/>
  <c r="R24" i="27" s="1"/>
  <c r="R13" i="27"/>
  <c r="D70" i="5"/>
  <c r="R34" i="20"/>
  <c r="C21" i="4"/>
  <c r="Q2" i="18"/>
  <c r="U2" i="24"/>
  <c r="G159" i="6"/>
  <c r="U150" i="24" s="1"/>
  <c r="P104" i="15"/>
  <c r="E81" i="1"/>
  <c r="P120" i="15" s="1"/>
  <c r="Q104" i="15"/>
  <c r="F81" i="1"/>
  <c r="Q120" i="15" s="1"/>
  <c r="B8" i="4"/>
  <c r="P5" i="18"/>
  <c r="P2" i="18" l="1"/>
  <c r="B21" i="4"/>
  <c r="Q12" i="18"/>
  <c r="C23" i="4"/>
  <c r="R13" i="18"/>
  <c r="D25" i="4"/>
  <c r="P12" i="18" l="1"/>
  <c r="B23" i="4"/>
  <c r="D33" i="4"/>
  <c r="R18" i="18" s="1"/>
  <c r="R14" i="18"/>
  <c r="Q13" i="18"/>
  <c r="C25" i="4"/>
  <c r="C33" i="4" l="1"/>
  <c r="Q18" i="18" s="1"/>
  <c r="Q14" i="18"/>
  <c r="B25" i="4"/>
  <c r="P13" i="18"/>
  <c r="P14" i="18" l="1"/>
  <c r="B33" i="4"/>
  <c r="P18" i="18" s="1"/>
</calcChain>
</file>

<file path=xl/sharedStrings.xml><?xml version="1.0" encoding="utf-8"?>
<sst xmlns="http://schemas.openxmlformats.org/spreadsheetml/2006/main" count="4258" uniqueCount="3328">
  <si>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</si>
  <si>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</si>
  <si>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</si>
  <si>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</si>
  <si>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</si>
  <si>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</si>
  <si>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</si>
  <si>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</si>
  <si>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</si>
  <si>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</si>
  <si>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</si>
  <si>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</si>
  <si>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</si>
  <si>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</si>
  <si>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</si>
  <si>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</si>
  <si>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</si>
  <si>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</si>
  <si>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</si>
  <si>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</si>
  <si>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</si>
  <si>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</si>
  <si>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</si>
  <si>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</si>
  <si>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</si>
  <si>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</si>
  <si>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</si>
  <si>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</si>
  <si>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</si>
  <si>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</si>
  <si>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</si>
  <si>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</si>
  <si>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</si>
  <si>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</si>
  <si>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</si>
  <si>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</si>
  <si>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</si>
  <si>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</si>
  <si>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</si>
  <si>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</si>
  <si>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</si>
  <si>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</si>
  <si>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</si>
  <si>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</si>
  <si>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</si>
  <si>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</si>
  <si>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</si>
  <si>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</si>
  <si>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</si>
  <si>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</si>
  <si>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</si>
  <si>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</si>
  <si>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</si>
  <si>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</si>
  <si>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</si>
  <si>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</si>
  <si>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</si>
  <si>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</si>
  <si>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</si>
  <si>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</si>
  <si>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</si>
  <si>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</si>
  <si>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</si>
  <si>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</si>
  <si>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</si>
  <si>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</si>
  <si>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</si>
  <si>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</si>
  <si>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</si>
  <si>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</si>
  <si>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</si>
  <si>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</si>
  <si>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</si>
  <si>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</si>
  <si>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</si>
  <si>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</si>
  <si>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</si>
  <si>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</si>
  <si>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</si>
  <si>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</si>
  <si>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</si>
  <si>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</si>
  <si>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</si>
  <si>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</si>
  <si>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</si>
  <si>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</si>
  <si>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</si>
  <si>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</si>
  <si>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</si>
  <si>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</si>
  <si>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</si>
  <si>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</si>
  <si>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</si>
  <si>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</si>
  <si>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</si>
  <si>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</si>
  <si>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</si>
  <si>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</si>
  <si>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</si>
  <si>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</si>
  <si>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</si>
  <si>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</si>
  <si>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</si>
  <si>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</si>
  <si>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</si>
  <si>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</si>
  <si>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</si>
  <si>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</si>
  <si>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</si>
  <si>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</si>
  <si>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</si>
  <si>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</si>
  <si>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</si>
  <si>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</si>
  <si>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</si>
  <si>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</si>
  <si>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</si>
  <si>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</si>
  <si>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</si>
  <si>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</si>
  <si>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</si>
  <si>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</si>
  <si>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</si>
  <si>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</si>
  <si>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</si>
  <si>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</si>
  <si>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</si>
  <si>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</si>
  <si>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</si>
  <si>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</si>
  <si>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</si>
  <si>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</si>
  <si>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</si>
  <si>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</si>
  <si>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</si>
  <si>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</si>
  <si>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</si>
  <si>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</si>
  <si>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</si>
  <si>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</si>
  <si>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</si>
  <si>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</si>
  <si>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</si>
  <si>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</si>
  <si>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</si>
  <si>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</si>
  <si>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</si>
  <si>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</si>
  <si>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</si>
  <si>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</si>
  <si>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</si>
  <si>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</si>
  <si>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</si>
  <si>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</si>
  <si>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</si>
  <si>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</si>
  <si>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</si>
  <si>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</si>
  <si>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</si>
  <si>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</si>
  <si>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</si>
  <si>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</si>
  <si>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</si>
  <si>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</si>
  <si>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</si>
  <si>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</si>
  <si>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</si>
  <si>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</si>
  <si>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</si>
  <si>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</si>
  <si>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</si>
  <si>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</si>
  <si>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</si>
  <si>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</si>
  <si>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</si>
  <si>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</si>
  <si>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</si>
  <si>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</si>
  <si>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</si>
  <si>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</si>
  <si>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</si>
  <si>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</si>
  <si>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</si>
  <si>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</si>
  <si>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</si>
  <si>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</si>
  <si>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</si>
  <si>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</si>
  <si>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</si>
  <si>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</si>
  <si>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</si>
  <si>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</si>
  <si>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</si>
  <si>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</si>
  <si>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</si>
  <si>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</si>
  <si>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</si>
  <si>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</si>
  <si>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</si>
  <si>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</si>
  <si>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</si>
  <si>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</si>
  <si>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</si>
  <si>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</si>
  <si>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</si>
  <si>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</si>
  <si>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</si>
  <si>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</si>
  <si>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</si>
  <si>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</si>
  <si>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</si>
  <si>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</si>
  <si>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</si>
  <si>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</si>
  <si>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</si>
  <si>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</si>
  <si>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</si>
  <si>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</si>
  <si>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</si>
  <si>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</si>
  <si>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</si>
  <si>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</si>
  <si>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</si>
  <si>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</si>
  <si>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</si>
  <si>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</si>
  <si>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</si>
  <si>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</si>
  <si>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</si>
  <si>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</si>
  <si>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</si>
  <si>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</si>
  <si>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</si>
  <si>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</si>
  <si>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</si>
  <si>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</si>
  <si>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</si>
  <si>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</si>
  <si>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</si>
  <si>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</si>
  <si>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</si>
  <si>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</si>
  <si>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</si>
  <si>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</si>
  <si>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</si>
  <si>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</si>
  <si>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</si>
  <si>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</si>
  <si>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</si>
  <si>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</si>
  <si>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</si>
  <si>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</si>
  <si>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</si>
  <si>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</si>
  <si>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</si>
  <si>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</si>
  <si>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</si>
  <si>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</si>
  <si>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</si>
  <si>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</si>
  <si>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</si>
  <si>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</si>
  <si>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</si>
  <si>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</si>
  <si>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</si>
  <si>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</si>
  <si>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</si>
  <si>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</si>
  <si>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</si>
  <si>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</si>
  <si>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</si>
  <si>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</si>
  <si>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</si>
  <si>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</si>
  <si>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</si>
  <si>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</si>
  <si>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</si>
  <si>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</si>
  <si>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</si>
  <si>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</si>
  <si>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</si>
  <si>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</si>
  <si>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</si>
  <si>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</si>
  <si>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</si>
  <si>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</si>
  <si>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</si>
  <si>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</si>
  <si>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</si>
  <si>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</si>
  <si>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</si>
  <si>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</si>
  <si>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</si>
  <si>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</si>
  <si>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</si>
  <si>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</si>
  <si>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</si>
  <si>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</si>
  <si>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</si>
  <si>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</si>
  <si>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</si>
  <si>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</si>
  <si>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</si>
  <si>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</si>
  <si>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</si>
  <si>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</si>
  <si>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</si>
  <si>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</si>
  <si>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</si>
  <si>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</si>
  <si>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</si>
  <si>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</si>
  <si>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</si>
  <si>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</si>
  <si>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</si>
  <si>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</si>
  <si>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</si>
  <si>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</si>
  <si>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</si>
  <si>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</si>
  <si>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</si>
  <si>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</si>
  <si>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</si>
  <si>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</si>
  <si>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</si>
  <si>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</si>
  <si>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</si>
  <si>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</si>
  <si>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</si>
  <si>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</si>
  <si>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</si>
  <si>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</si>
  <si>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</si>
  <si>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</si>
  <si>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</si>
  <si>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</si>
  <si>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</si>
  <si>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</si>
  <si>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</si>
  <si>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</si>
  <si>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</si>
  <si>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</si>
  <si>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</si>
  <si>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</si>
  <si>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</si>
  <si>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</si>
  <si>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</si>
  <si>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</si>
  <si>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</si>
  <si>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</si>
  <si>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</si>
  <si>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</si>
  <si>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</si>
  <si>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</si>
  <si>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</si>
  <si>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</si>
  <si>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</si>
  <si>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</si>
  <si>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</si>
  <si>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</si>
  <si>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</si>
  <si>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</si>
  <si>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</si>
  <si>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</si>
  <si>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</si>
  <si>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</si>
  <si>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</si>
  <si>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</si>
  <si>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</si>
  <si>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</si>
  <si>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</si>
  <si>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</si>
  <si>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</si>
  <si>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</si>
  <si>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</si>
  <si>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</si>
  <si>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</si>
  <si>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</si>
  <si>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</si>
  <si>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</si>
  <si>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</si>
  <si>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</si>
  <si>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</si>
  <si>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</si>
  <si>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</si>
  <si>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</si>
  <si>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</si>
  <si>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</si>
  <si>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</si>
  <si>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</si>
  <si>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</si>
  <si>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</si>
  <si>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</si>
  <si>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</si>
  <si>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</si>
  <si>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</si>
  <si>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</si>
  <si>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</si>
  <si>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</si>
  <si>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</si>
  <si>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</si>
  <si>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</si>
  <si>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</si>
  <si>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</si>
  <si>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</si>
  <si>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</si>
  <si>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</si>
  <si>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</si>
  <si>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</si>
  <si>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</si>
  <si>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</si>
  <si>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</si>
  <si>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</si>
  <si>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</si>
  <si>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</si>
  <si>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</si>
  <si>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</si>
  <si>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</si>
  <si>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</si>
  <si>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</si>
  <si>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</si>
  <si>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</si>
  <si>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</si>
  <si>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</si>
  <si>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</si>
  <si>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</si>
  <si>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</si>
  <si>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</si>
  <si>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</si>
  <si>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</si>
  <si>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</si>
  <si>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</si>
  <si>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</si>
  <si>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</si>
  <si>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</si>
  <si>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</si>
  <si>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</si>
  <si>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</si>
  <si>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</si>
  <si>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</si>
  <si>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</si>
  <si>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</si>
  <si>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</si>
  <si>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</si>
  <si>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</si>
  <si>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</si>
  <si>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</si>
  <si>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</si>
  <si>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</si>
  <si>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</si>
  <si>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</si>
  <si>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</si>
  <si>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</si>
  <si>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</si>
  <si>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</si>
  <si>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</si>
  <si>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</si>
  <si>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</si>
  <si>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</si>
  <si>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</si>
  <si>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</si>
  <si>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</si>
  <si>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</si>
  <si>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</si>
  <si>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</si>
  <si>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</si>
  <si>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</si>
  <si>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</si>
  <si>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</si>
  <si>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</si>
  <si>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</si>
  <si>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</si>
  <si>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</si>
  <si>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</si>
  <si>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</si>
  <si>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</si>
  <si>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</si>
  <si>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</si>
  <si>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</si>
  <si>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</si>
  <si>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</si>
  <si>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</si>
  <si>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</si>
  <si>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</si>
  <si>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</si>
  <si>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</si>
  <si>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</si>
  <si>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</si>
  <si>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</si>
  <si>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</si>
  <si>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</si>
  <si>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</si>
  <si>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</si>
  <si>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</si>
  <si>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</si>
  <si>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</si>
  <si>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</si>
  <si>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</si>
  <si>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</si>
  <si>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</si>
  <si>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</si>
  <si>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</si>
  <si>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</si>
  <si>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</si>
  <si>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</si>
  <si>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</si>
  <si>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</si>
  <si>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</si>
  <si>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</si>
  <si>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</si>
  <si>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</si>
  <si>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</si>
  <si>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</si>
  <si>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</si>
  <si>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</si>
  <si>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</si>
  <si>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</si>
  <si>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</si>
  <si>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</si>
  <si>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</si>
  <si>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</si>
  <si>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</si>
  <si>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</si>
  <si>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</si>
  <si>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</si>
  <si>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</si>
  <si>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</si>
  <si>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</si>
  <si>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</si>
  <si>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</si>
  <si>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</si>
  <si>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</si>
  <si>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</si>
  <si>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</si>
  <si>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</si>
  <si>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</si>
  <si>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</si>
  <si>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</si>
  <si>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</si>
  <si>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</si>
  <si>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</si>
  <si>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</si>
  <si>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</si>
  <si>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</si>
  <si>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</si>
  <si>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</si>
  <si>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</si>
  <si>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</si>
  <si>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</si>
  <si>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</si>
  <si>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</si>
  <si>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</si>
  <si>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</si>
  <si>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</si>
  <si>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</si>
  <si>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</si>
  <si>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</si>
  <si>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</si>
  <si>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</si>
  <si>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</si>
  <si>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</si>
  <si>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</si>
  <si>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</si>
  <si>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</si>
  <si>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</si>
  <si>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</si>
  <si>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</si>
  <si>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</si>
  <si>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</si>
  <si>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</si>
  <si>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</si>
  <si>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</si>
  <si>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</si>
  <si>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</si>
  <si>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</si>
  <si>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</si>
  <si>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</si>
  <si>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</si>
  <si>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</si>
  <si>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</si>
  <si>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</si>
  <si>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</si>
  <si>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</si>
  <si>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</si>
  <si>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</si>
  <si>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</si>
  <si>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</si>
  <si>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</si>
  <si>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</si>
  <si>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</si>
  <si>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</si>
  <si>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</si>
  <si>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</si>
  <si>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</si>
  <si>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</si>
  <si>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</si>
  <si>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</si>
  <si>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</si>
  <si>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</si>
  <si>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</si>
  <si>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</si>
  <si>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</si>
  <si>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</si>
  <si>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</si>
  <si>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</si>
  <si>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</si>
  <si>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</si>
  <si>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</si>
  <si>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</si>
  <si>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</si>
  <si>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</si>
  <si>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</si>
  <si>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</si>
  <si>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</si>
  <si>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</si>
  <si>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</si>
  <si>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</si>
  <si>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</si>
  <si>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</si>
  <si>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</si>
  <si>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</si>
  <si>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</si>
  <si>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</si>
  <si>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</si>
  <si>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</si>
  <si>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</si>
  <si>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</si>
  <si>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</si>
  <si>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</si>
  <si>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</si>
  <si>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</si>
  <si>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</si>
  <si>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</si>
  <si>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</si>
  <si>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</si>
  <si>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</si>
  <si>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</si>
  <si>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</si>
  <si>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</si>
  <si>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</si>
  <si>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</si>
  <si>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</si>
  <si>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</si>
  <si>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</si>
  <si>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</si>
  <si>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</si>
  <si>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</si>
  <si>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</si>
  <si>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</si>
  <si>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</si>
  <si>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</si>
  <si>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</si>
  <si>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</si>
  <si>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</si>
  <si>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</si>
  <si>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</si>
  <si>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</si>
  <si>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</si>
  <si>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</si>
  <si>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</si>
  <si>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</si>
  <si>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</si>
  <si>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</si>
  <si>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</si>
  <si>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</si>
  <si>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</si>
  <si>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</si>
  <si>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</si>
  <si>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</si>
  <si>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</si>
  <si>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</si>
  <si>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</si>
  <si>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</si>
  <si>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</si>
  <si>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</si>
  <si>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</si>
  <si>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</si>
  <si>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</si>
  <si>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</si>
  <si>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</si>
  <si>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</si>
  <si>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</si>
  <si>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</si>
  <si>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</si>
  <si>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</si>
  <si>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</si>
  <si>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</si>
  <si>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</si>
  <si>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</si>
  <si>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</si>
  <si>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</si>
  <si>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</si>
  <si>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</si>
  <si>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</si>
  <si>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</si>
  <si>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</si>
  <si>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</si>
  <si>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</si>
  <si>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</si>
  <si>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</si>
  <si>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</si>
  <si>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</si>
  <si>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</si>
  <si>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</si>
  <si>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</si>
  <si>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</si>
  <si>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</si>
  <si>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</si>
  <si>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</si>
  <si>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</si>
  <si>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</si>
  <si>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</si>
  <si>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</si>
  <si>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</si>
  <si>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</si>
  <si>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</si>
  <si>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</si>
  <si>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</si>
  <si>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</si>
  <si>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</si>
  <si>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</si>
  <si>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</si>
  <si>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</si>
  <si>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</si>
  <si>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</si>
  <si>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</si>
  <si>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</si>
  <si>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</si>
  <si>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</si>
  <si>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</si>
  <si>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</si>
  <si>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</si>
  <si>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</si>
  <si>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</si>
  <si>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</si>
  <si>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</si>
  <si>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</si>
  <si>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</si>
  <si>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</si>
  <si>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</si>
  <si>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</si>
  <si>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</si>
  <si>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</si>
  <si>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</si>
  <si>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</si>
  <si>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</si>
  <si>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</si>
  <si>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</si>
  <si>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</si>
  <si>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</si>
  <si>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</si>
  <si>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</si>
  <si>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</si>
  <si>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</si>
  <si>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</si>
  <si>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</si>
  <si>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</si>
  <si>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</si>
  <si>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</si>
  <si>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</si>
  <si>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</si>
  <si>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</si>
  <si>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</si>
  <si>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</si>
  <si>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</si>
  <si>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</si>
  <si>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</si>
  <si>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</si>
  <si>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</si>
  <si>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</si>
  <si>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</si>
  <si>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</si>
  <si>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</si>
  <si>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</si>
  <si>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</si>
  <si>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</si>
  <si>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</si>
  <si>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</si>
  <si>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</si>
  <si>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</si>
  <si>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</si>
  <si>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</si>
  <si>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</si>
  <si>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</si>
  <si>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</si>
  <si>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</si>
  <si>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</si>
  <si>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</si>
  <si>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</si>
  <si>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</si>
  <si>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</si>
  <si>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</si>
  <si>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</si>
  <si>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</si>
  <si>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</si>
  <si>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</si>
  <si>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</si>
  <si>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</si>
  <si>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</si>
  <si>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</si>
  <si>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</si>
  <si>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</si>
  <si>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</si>
  <si>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</si>
  <si>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</si>
  <si>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</si>
  <si>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</si>
  <si>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</si>
  <si>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</si>
  <si>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</si>
  <si>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</si>
  <si>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</si>
  <si>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</si>
  <si>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</si>
  <si>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</si>
  <si>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</si>
  <si>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</si>
  <si>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</si>
  <si>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</si>
  <si>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</si>
  <si>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</si>
  <si>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</si>
  <si>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</si>
  <si>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</si>
  <si>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</si>
  <si>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</si>
  <si>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</si>
  <si>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</si>
  <si>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</si>
  <si>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</si>
  <si>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</si>
  <si>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</si>
  <si>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</si>
  <si>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</si>
  <si>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</si>
  <si>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</si>
  <si>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</si>
  <si>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</si>
  <si>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</si>
  <si>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</si>
  <si>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</si>
  <si>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</si>
  <si>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</si>
  <si>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</si>
  <si>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</si>
  <si>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</si>
  <si>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</si>
  <si>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</si>
  <si>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</si>
  <si>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</si>
  <si>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</si>
  <si>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</si>
  <si>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</si>
  <si>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</si>
  <si>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</si>
  <si>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</si>
  <si>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</si>
  <si>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</si>
  <si>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</si>
  <si>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</si>
  <si>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</si>
  <si>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</si>
  <si>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</si>
  <si>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</si>
  <si>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</si>
  <si>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</si>
  <si>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</si>
  <si>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</si>
  <si>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</si>
  <si>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</si>
  <si>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</si>
  <si>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</si>
  <si>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</si>
  <si>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</si>
  <si>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</si>
  <si>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</si>
  <si>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</si>
  <si>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</si>
  <si>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</si>
  <si>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</si>
  <si>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</si>
  <si>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</si>
  <si>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</si>
  <si>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</si>
  <si>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</si>
  <si>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</si>
  <si>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</si>
  <si>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</si>
  <si>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</si>
  <si>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</si>
  <si>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</si>
  <si>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</si>
  <si>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</si>
  <si>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</si>
  <si>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</si>
  <si>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</si>
  <si>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</si>
  <si>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</si>
  <si>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</si>
  <si>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</si>
  <si>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</si>
  <si>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</si>
  <si>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</si>
  <si>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</si>
  <si>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</si>
  <si>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</si>
  <si>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</si>
  <si>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</si>
  <si>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</si>
  <si>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</si>
  <si>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</si>
  <si>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</si>
  <si>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</si>
  <si>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</si>
  <si>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</si>
  <si>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</si>
  <si>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</si>
  <si>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</si>
  <si>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</si>
  <si>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</si>
  <si>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</si>
  <si>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</si>
  <si>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</si>
  <si>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</si>
  <si>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</si>
  <si>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</si>
  <si>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</si>
  <si>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</si>
  <si>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</si>
  <si>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</si>
  <si>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</si>
  <si>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</si>
  <si>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</si>
  <si>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</si>
  <si>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</si>
  <si>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</si>
  <si>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</si>
  <si>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</si>
  <si>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</si>
  <si>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</si>
  <si>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</si>
  <si>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</si>
  <si>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</si>
  <si>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</si>
  <si>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</si>
  <si>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</si>
  <si>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</si>
  <si>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</si>
  <si>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</si>
  <si>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</si>
  <si>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</si>
  <si>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</si>
  <si>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</si>
  <si>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</si>
  <si>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</si>
  <si>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</si>
  <si>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</si>
  <si>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</si>
  <si>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</si>
  <si>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</si>
  <si>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</si>
  <si>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</si>
  <si>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</si>
  <si>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</si>
  <si>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</si>
  <si>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</si>
  <si>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</si>
  <si>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</si>
  <si>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</si>
  <si>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</si>
  <si>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</si>
  <si>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</si>
  <si>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</si>
  <si>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</si>
  <si>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</si>
  <si>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</si>
  <si>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</si>
  <si>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</si>
  <si>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</si>
  <si>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</si>
  <si>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</si>
  <si>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</si>
  <si>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</si>
  <si>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</si>
  <si>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</si>
  <si>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</si>
  <si>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</si>
  <si>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</si>
  <si>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</si>
  <si>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</si>
  <si>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</si>
  <si>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</si>
  <si>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</si>
  <si>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</si>
  <si>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</si>
  <si>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</si>
  <si>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</si>
  <si>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</si>
  <si>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</si>
  <si>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</si>
  <si>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</si>
  <si>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</si>
  <si>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</si>
  <si>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</si>
  <si>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</si>
  <si>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</si>
  <si>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</si>
  <si>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</si>
  <si>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</si>
  <si>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</si>
  <si>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</si>
  <si>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</si>
  <si>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</si>
  <si>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</si>
  <si>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</si>
  <si>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</si>
  <si>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</si>
  <si>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</si>
  <si>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</si>
  <si>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</si>
  <si>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</si>
  <si>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</si>
  <si>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</si>
  <si>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</si>
  <si>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</si>
  <si>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</si>
  <si>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</si>
  <si>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</si>
  <si>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</si>
  <si>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</si>
  <si>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</si>
  <si>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</si>
  <si>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</si>
  <si>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</si>
  <si>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</si>
  <si>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</si>
  <si>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</si>
  <si>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</si>
  <si>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</si>
  <si>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</si>
  <si>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</si>
  <si>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</si>
  <si>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</si>
  <si>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</si>
  <si>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</si>
  <si>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</si>
  <si>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</si>
  <si>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</si>
  <si>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</si>
  <si>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</si>
  <si>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</si>
  <si>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</si>
  <si>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</si>
  <si>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</si>
  <si>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</si>
  <si>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</si>
  <si>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</si>
  <si>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</si>
  <si>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</si>
  <si>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</si>
  <si>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</si>
  <si>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</si>
  <si>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</si>
  <si>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</si>
  <si>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</si>
  <si>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</si>
  <si>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</si>
  <si>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</si>
  <si>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</si>
  <si>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</si>
  <si>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</si>
  <si>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</si>
  <si>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</si>
  <si>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</si>
  <si>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</si>
  <si>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</si>
  <si>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</si>
  <si>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</si>
  <si>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</si>
  <si>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</si>
  <si>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</si>
  <si>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</si>
  <si>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</si>
  <si>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</si>
  <si>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</si>
  <si>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</si>
  <si>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</si>
  <si>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</si>
  <si>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</si>
  <si>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</si>
  <si>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</si>
  <si>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</si>
  <si>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</si>
  <si>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</si>
  <si>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</si>
  <si>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</si>
  <si>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</si>
  <si>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</si>
  <si>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</si>
  <si>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</si>
  <si>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</si>
  <si>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</si>
  <si>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</si>
  <si>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</si>
  <si>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</si>
  <si>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</si>
  <si>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</si>
  <si>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</si>
  <si>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</si>
  <si>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</si>
  <si>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</si>
  <si>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</si>
  <si>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</si>
  <si>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</si>
  <si>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</si>
  <si>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</si>
  <si>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</si>
  <si>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</si>
  <si>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</si>
  <si>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</si>
  <si>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</si>
  <si>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</si>
  <si>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</si>
  <si>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</si>
  <si>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</si>
  <si>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</si>
  <si>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</si>
  <si>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</si>
  <si>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</si>
  <si>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</si>
  <si>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</si>
  <si>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</si>
  <si>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</si>
  <si>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</si>
  <si>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</si>
  <si>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</si>
  <si>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</si>
  <si>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</si>
  <si>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</si>
  <si>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</si>
  <si>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</si>
  <si>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</si>
  <si>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</si>
  <si>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</si>
  <si>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</si>
  <si>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</si>
  <si>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</si>
  <si>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</si>
  <si>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</si>
  <si>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</si>
  <si>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</si>
  <si>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</si>
  <si>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</si>
  <si>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</si>
  <si>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</si>
  <si>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</si>
  <si>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</si>
  <si>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</si>
  <si>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</si>
  <si>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</si>
  <si>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</si>
  <si>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</si>
  <si>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</si>
  <si>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</si>
  <si>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</si>
  <si>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</si>
  <si>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</si>
  <si>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</si>
  <si>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</si>
  <si>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</si>
  <si>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</si>
  <si>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</si>
  <si>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</si>
  <si>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</si>
  <si>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</si>
  <si>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</si>
  <si>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</si>
  <si>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</si>
  <si>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</si>
  <si>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</si>
  <si>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</si>
  <si>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</si>
  <si>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</si>
  <si>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</si>
  <si>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</si>
  <si>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</si>
  <si>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</si>
  <si>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</si>
  <si>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</si>
  <si>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</si>
  <si>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</si>
  <si>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</si>
  <si>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</si>
  <si>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</si>
  <si>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</si>
  <si>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</si>
  <si>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</si>
  <si>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</si>
  <si>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</si>
  <si>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</si>
  <si>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</si>
  <si>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</si>
  <si>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</si>
  <si>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</si>
  <si>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</si>
  <si>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</si>
  <si>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</si>
  <si>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</si>
  <si>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</si>
  <si>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</si>
  <si>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</si>
  <si>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</si>
  <si>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</si>
  <si>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</si>
  <si>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</si>
  <si>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</si>
  <si>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</si>
  <si>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</si>
  <si>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</si>
  <si>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</si>
  <si>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</si>
  <si>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</si>
  <si>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</si>
  <si>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</si>
  <si>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</si>
  <si>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</si>
  <si>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</si>
  <si>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</si>
  <si>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</si>
  <si>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</si>
  <si>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</si>
  <si>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</si>
  <si>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</si>
  <si>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</si>
  <si>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</si>
  <si>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</si>
  <si>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</si>
  <si>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</si>
  <si>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</si>
  <si>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</si>
  <si>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</si>
  <si>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</si>
  <si>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</si>
  <si>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</si>
  <si>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</si>
  <si>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</si>
  <si>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</si>
  <si>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</si>
  <si>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</si>
  <si>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</si>
  <si>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</si>
  <si>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</si>
  <si>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</si>
  <si>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</si>
  <si>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</si>
  <si>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</si>
  <si>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</si>
  <si>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</si>
  <si>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</si>
  <si>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</si>
  <si>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</si>
  <si>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</si>
  <si>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</si>
  <si>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</si>
  <si>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</si>
  <si>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</si>
  <si>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</si>
  <si>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</si>
  <si>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</si>
  <si>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</si>
  <si>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</si>
  <si>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</si>
  <si>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</si>
  <si>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</si>
  <si>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</si>
  <si>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</si>
  <si>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</si>
  <si>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</si>
  <si>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</si>
  <si>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</si>
  <si>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</si>
  <si>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</si>
  <si>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</si>
  <si>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</si>
  <si>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</si>
  <si>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</si>
  <si>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</si>
  <si>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</si>
  <si>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</si>
  <si>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</si>
  <si>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</si>
  <si>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</si>
  <si>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</si>
  <si>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</si>
  <si>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</si>
  <si>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</si>
  <si>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</si>
  <si>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</si>
  <si>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</si>
  <si>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</si>
  <si>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</si>
  <si>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</si>
  <si>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</si>
  <si>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</si>
  <si>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</si>
  <si>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</si>
  <si>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</si>
  <si>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</si>
  <si>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</si>
  <si>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</si>
  <si>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</si>
  <si>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</si>
  <si>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</si>
  <si>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</si>
  <si>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</si>
  <si>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</si>
  <si>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</si>
  <si>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</si>
  <si>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</si>
  <si>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</si>
  <si>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</si>
  <si>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</si>
  <si>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</si>
  <si>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</si>
  <si>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</si>
  <si>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</si>
  <si>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</si>
  <si>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</si>
  <si>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</si>
  <si>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</si>
  <si>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</si>
  <si>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</si>
  <si>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</si>
  <si>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</si>
  <si>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</si>
  <si>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</si>
  <si>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</si>
  <si>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</si>
  <si>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</si>
  <si>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</si>
  <si>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</si>
  <si>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</si>
  <si>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</si>
  <si>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</si>
  <si>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</si>
  <si>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</si>
  <si>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</si>
  <si>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</si>
  <si>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</si>
  <si>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</si>
  <si>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</si>
  <si>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</si>
  <si>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</si>
  <si>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</si>
  <si>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</si>
  <si>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</si>
  <si>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</si>
  <si>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</si>
  <si>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</si>
  <si>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</si>
  <si>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</si>
  <si>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</si>
  <si>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</si>
  <si>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</si>
  <si>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</si>
  <si>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</si>
  <si>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</si>
  <si>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</si>
  <si>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</si>
  <si>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</si>
  <si>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</si>
  <si>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</si>
  <si>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</si>
  <si>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</si>
  <si>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</si>
  <si>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</si>
  <si>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</si>
  <si>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</si>
  <si>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</si>
  <si>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</si>
  <si>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</si>
  <si>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</si>
  <si>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</si>
  <si>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</si>
  <si>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</si>
  <si>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</si>
  <si>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</si>
  <si>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</si>
  <si>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</si>
  <si>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</si>
  <si>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</si>
  <si>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</si>
  <si>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</si>
  <si>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</si>
  <si>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</si>
  <si>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</si>
  <si>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</si>
  <si>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</si>
  <si>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</si>
  <si>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</si>
  <si>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</si>
  <si>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</si>
  <si>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</si>
  <si>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</si>
  <si>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</si>
  <si>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</si>
  <si>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</si>
  <si>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</si>
  <si>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</si>
  <si>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</si>
  <si>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</si>
  <si>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</si>
  <si>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</si>
  <si>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</si>
  <si>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</si>
  <si>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</si>
  <si>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</si>
  <si>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</si>
  <si>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</si>
  <si>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</si>
  <si>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</si>
  <si>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</si>
  <si>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</si>
  <si>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</si>
  <si>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</si>
  <si>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</si>
  <si>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</si>
  <si>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</si>
  <si>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</si>
  <si>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</si>
  <si>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</si>
  <si>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</si>
  <si>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</si>
  <si>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</si>
  <si>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</si>
  <si>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</si>
  <si>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</si>
  <si>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</si>
  <si>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</si>
  <si>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</si>
  <si>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</si>
  <si>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</si>
  <si>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</si>
  <si>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</si>
  <si>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</si>
  <si>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</si>
  <si>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</si>
  <si>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</si>
  <si>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</si>
  <si>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</si>
  <si>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</si>
  <si>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</si>
  <si>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</si>
  <si>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</si>
  <si>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</si>
  <si>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</si>
  <si>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</si>
  <si>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</si>
  <si>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</si>
  <si>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</si>
  <si>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</si>
  <si>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</si>
  <si>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</si>
  <si>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</si>
  <si>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</si>
  <si>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</si>
  <si>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</si>
  <si>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</si>
  <si>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</si>
  <si>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</si>
  <si>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</si>
  <si>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</si>
  <si>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</si>
  <si>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</si>
  <si>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</si>
  <si>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</si>
  <si>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</si>
  <si>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</si>
  <si>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</si>
  <si>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</si>
  <si>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</si>
  <si>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</si>
  <si>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</si>
  <si>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</si>
  <si>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</si>
  <si>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</si>
  <si>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</si>
  <si>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</si>
  <si>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</si>
  <si>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</si>
  <si>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</si>
  <si>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</si>
  <si>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</si>
  <si>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</si>
  <si>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</si>
  <si>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</si>
  <si>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</si>
  <si>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</si>
  <si>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</si>
  <si>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</si>
  <si>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</si>
  <si>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</si>
  <si>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</si>
  <si>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</si>
  <si>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</si>
  <si>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</si>
  <si>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</si>
  <si>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</si>
  <si>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</si>
  <si>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</si>
  <si>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</si>
  <si>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</si>
  <si>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</si>
  <si>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</si>
  <si>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</si>
  <si>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</si>
  <si>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</si>
  <si>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</si>
  <si>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</si>
  <si>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</si>
  <si>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</si>
  <si>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</si>
  <si>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</si>
  <si>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</si>
  <si>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</si>
  <si>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</si>
  <si>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</si>
  <si>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</si>
  <si>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</si>
  <si>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</si>
  <si>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</si>
  <si>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</si>
  <si>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</si>
  <si>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</si>
  <si>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</si>
  <si>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</si>
  <si>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</si>
  <si>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</si>
  <si>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</si>
  <si>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</si>
  <si>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</si>
  <si>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</si>
  <si>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</si>
  <si>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</si>
  <si>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</si>
  <si>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</si>
  <si>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</si>
  <si>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</si>
  <si>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</si>
  <si>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</si>
  <si>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</si>
  <si>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</si>
  <si>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</si>
  <si>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</si>
  <si>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</si>
  <si>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</si>
  <si>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</si>
  <si>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</si>
  <si>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</si>
  <si>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</si>
  <si>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</si>
  <si>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</si>
  <si>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</si>
  <si>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</si>
  <si>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</si>
  <si>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</si>
  <si>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</si>
  <si>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</si>
  <si>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</si>
  <si>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</si>
  <si>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</si>
  <si>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</si>
  <si>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</si>
  <si>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</si>
  <si>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</si>
  <si>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</si>
  <si>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</si>
  <si>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</si>
  <si>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</si>
  <si>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</si>
  <si>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</si>
  <si>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</si>
  <si>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</si>
  <si>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</si>
  <si>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</si>
  <si>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</si>
  <si>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</si>
  <si>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</si>
  <si>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</si>
  <si>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</si>
  <si>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</si>
  <si>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</si>
  <si>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</si>
  <si>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</si>
  <si>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</si>
  <si>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</si>
  <si>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</si>
  <si>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</si>
  <si>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</si>
  <si>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</si>
  <si>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</si>
  <si>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</si>
  <si>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</si>
  <si>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</si>
  <si>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</si>
  <si>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</si>
  <si>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</si>
  <si>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</si>
  <si>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</si>
  <si>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</si>
  <si>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</si>
  <si>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</si>
  <si>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</si>
  <si>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</si>
  <si>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</si>
  <si>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</si>
  <si>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</si>
  <si>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</si>
  <si>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</si>
  <si>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</si>
  <si>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</si>
  <si>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</si>
  <si>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</si>
  <si>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</si>
  <si>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</si>
  <si>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</si>
  <si>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</si>
  <si>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</si>
  <si>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</si>
  <si>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</si>
  <si>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</si>
  <si>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</si>
  <si>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</si>
  <si>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</si>
  <si>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</si>
  <si>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</si>
  <si>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</si>
  <si>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</si>
  <si>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</si>
  <si>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</si>
  <si>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</si>
  <si>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</si>
  <si>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</si>
  <si>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</si>
  <si>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</si>
  <si>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</si>
  <si>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</si>
  <si>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</si>
  <si>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</si>
  <si>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</si>
  <si>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</si>
  <si>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</si>
  <si>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</si>
  <si>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</si>
  <si>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</si>
  <si>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</si>
  <si>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</si>
  <si>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</si>
  <si>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</si>
  <si>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</si>
  <si>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</si>
  <si>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</si>
  <si>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</si>
  <si>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</si>
  <si>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</si>
  <si>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</si>
  <si>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</si>
  <si>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</si>
  <si>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</si>
  <si>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</si>
  <si>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</si>
  <si>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</si>
  <si>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</si>
  <si>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</si>
  <si>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</si>
  <si>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</si>
  <si>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</si>
  <si>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</si>
  <si>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</si>
  <si>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</si>
  <si>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</si>
  <si>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</si>
  <si>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</si>
  <si>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</si>
  <si>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</si>
  <si>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</si>
  <si>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</si>
  <si>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</si>
  <si>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</si>
  <si>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</si>
  <si>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</si>
  <si>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</si>
  <si>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</si>
  <si>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</si>
  <si>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</si>
  <si>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</si>
  <si>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</si>
  <si>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</si>
  <si>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</si>
  <si>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</si>
  <si>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</si>
  <si>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</si>
  <si>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</si>
  <si>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</si>
  <si>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</si>
  <si>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</si>
  <si>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</si>
  <si>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</si>
  <si>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</si>
  <si>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</si>
  <si>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</si>
  <si>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</si>
  <si>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</si>
  <si>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</si>
  <si>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</si>
  <si>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</si>
  <si>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</si>
  <si>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</si>
  <si>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</si>
  <si>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</si>
  <si>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</si>
  <si>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</si>
  <si>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</si>
  <si>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</si>
  <si>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</si>
  <si>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</si>
  <si>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</si>
  <si>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</si>
  <si>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</si>
  <si>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</si>
  <si>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</si>
  <si>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</si>
  <si>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</si>
  <si>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</si>
  <si>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</si>
  <si>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</si>
  <si>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</si>
  <si>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</si>
  <si>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</si>
  <si>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</si>
  <si>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</si>
  <si>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</si>
  <si>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</si>
  <si>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</si>
  <si>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</si>
  <si>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</si>
  <si>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</si>
  <si>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</si>
  <si>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</si>
  <si>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</si>
  <si>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</si>
  <si>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</si>
  <si>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</si>
  <si>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</si>
  <si>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</si>
  <si>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</si>
  <si>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</si>
  <si>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</si>
  <si>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</si>
  <si>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</si>
  <si>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</si>
  <si>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</si>
  <si>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</si>
  <si>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</si>
  <si>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</si>
  <si>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</si>
  <si>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</si>
  <si>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</si>
  <si>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</si>
  <si>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</si>
  <si>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</si>
  <si>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</si>
  <si>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</si>
  <si>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</si>
  <si>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</si>
  <si>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</si>
  <si>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</si>
  <si>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</si>
  <si>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</si>
  <si>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</si>
  <si>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</si>
  <si>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</si>
  <si>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</si>
  <si>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</si>
  <si>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</si>
  <si>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</si>
  <si>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</si>
  <si>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</si>
  <si>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</si>
  <si>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</si>
  <si>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</si>
  <si>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</si>
  <si>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</si>
  <si>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</si>
  <si>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</si>
  <si>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</si>
  <si>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</si>
  <si>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</si>
  <si>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</si>
  <si>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</si>
  <si>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</si>
  <si>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</si>
  <si>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</si>
  <si>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</si>
  <si>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</si>
  <si>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</si>
  <si>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</si>
  <si>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</si>
  <si>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</si>
  <si>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</si>
  <si>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</si>
  <si>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</si>
  <si>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</si>
  <si>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</si>
  <si>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</si>
  <si>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</si>
  <si>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</si>
  <si>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</si>
  <si>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</si>
  <si>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</si>
  <si>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</si>
  <si>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</si>
  <si>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</si>
  <si>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</si>
  <si>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</si>
  <si>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</si>
  <si>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</si>
  <si>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</si>
  <si>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</si>
  <si>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</si>
  <si>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</si>
  <si>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</si>
  <si>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</si>
  <si>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</si>
  <si>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</si>
  <si>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</si>
  <si>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</si>
  <si>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</si>
  <si>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</si>
  <si>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</si>
  <si>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</si>
  <si>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</si>
  <si>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</si>
  <si>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</si>
  <si>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</si>
  <si>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</si>
  <si>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</si>
  <si>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</si>
  <si>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</si>
  <si>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</si>
  <si>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</si>
  <si>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</si>
  <si>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</si>
  <si>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</si>
  <si>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</si>
  <si>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</si>
  <si>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</si>
  <si>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</si>
  <si>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</si>
  <si>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</si>
  <si>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</si>
  <si>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</si>
  <si>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</si>
  <si>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</si>
  <si>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</si>
  <si>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</si>
  <si>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</si>
  <si>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</si>
  <si>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</si>
  <si>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</si>
  <si>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</si>
  <si>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</si>
  <si>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</si>
  <si>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</si>
  <si>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</si>
  <si>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</si>
  <si>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</si>
  <si>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</si>
  <si>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</si>
  <si>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</si>
  <si>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</si>
  <si>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</si>
  <si>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</si>
  <si>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</si>
  <si>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</si>
  <si>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</si>
  <si>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</si>
  <si>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</si>
  <si>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</si>
  <si>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</si>
  <si>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</si>
  <si>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</si>
  <si>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</si>
  <si>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</si>
  <si>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</si>
  <si>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</si>
  <si>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</si>
  <si>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</si>
  <si>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</si>
  <si>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</si>
  <si>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</si>
  <si>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</si>
  <si>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</si>
  <si>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</si>
  <si>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</si>
  <si>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</si>
  <si>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</si>
  <si>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</si>
  <si>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</si>
  <si>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</si>
  <si>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</si>
  <si>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</si>
  <si>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</si>
  <si>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</si>
  <si>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</si>
  <si>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</si>
  <si>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</si>
  <si>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</si>
  <si>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</si>
  <si>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</si>
  <si>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</si>
  <si>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</si>
  <si>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</si>
  <si>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</si>
  <si>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</si>
  <si>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</si>
  <si>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</si>
  <si>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</si>
  <si>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</si>
  <si>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</si>
  <si>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</si>
  <si>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</si>
  <si>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</si>
  <si>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</si>
  <si>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</si>
  <si>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</si>
  <si>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</si>
  <si>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</si>
  <si>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</si>
  <si>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</si>
  <si>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</si>
  <si>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</si>
  <si>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</si>
  <si>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</si>
  <si>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</si>
  <si>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</si>
  <si>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</si>
  <si>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</si>
  <si>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</si>
  <si>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</si>
  <si>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</si>
  <si>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</si>
  <si>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</si>
  <si>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</si>
  <si>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</si>
  <si>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</si>
  <si>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</si>
  <si>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</si>
  <si>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</si>
  <si>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</si>
  <si>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</si>
  <si>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</si>
  <si>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</si>
  <si>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</si>
  <si>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</si>
  <si>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</si>
  <si>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</si>
  <si>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</si>
  <si>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</si>
  <si>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</si>
  <si>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</si>
  <si>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</si>
  <si>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</si>
  <si>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</si>
  <si>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</si>
  <si>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</si>
  <si>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</si>
  <si>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</si>
  <si>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</si>
  <si>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</si>
  <si>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</si>
  <si>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</si>
  <si>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</si>
  <si>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</si>
  <si>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</si>
  <si>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</si>
  <si>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</si>
  <si>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</si>
  <si>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</si>
  <si>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</si>
  <si>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</si>
  <si>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</si>
  <si>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</si>
  <si>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</si>
  <si>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</si>
  <si>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</si>
  <si>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</si>
  <si>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</si>
  <si>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</si>
  <si>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</si>
  <si>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</si>
  <si>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</si>
  <si>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</si>
  <si>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</si>
  <si>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</si>
  <si>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</si>
  <si>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</si>
  <si>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</si>
  <si>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</si>
  <si>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</si>
  <si>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</si>
  <si>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</si>
  <si>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</si>
  <si>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</si>
  <si>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</si>
  <si>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</si>
  <si>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</si>
  <si>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</si>
  <si>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</si>
  <si>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</si>
  <si>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</si>
  <si>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</si>
  <si>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</si>
  <si>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</si>
  <si>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</si>
  <si>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</si>
  <si>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</si>
  <si>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</si>
  <si>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</si>
  <si>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</si>
  <si>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</si>
  <si>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</si>
  <si>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</si>
  <si>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</si>
  <si>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</si>
  <si>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</si>
  <si>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</si>
  <si>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</si>
  <si>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</si>
  <si>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</si>
  <si>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</si>
  <si>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</si>
  <si>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</si>
  <si>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</si>
  <si>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</si>
  <si>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</si>
  <si>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</si>
  <si>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</si>
  <si>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</si>
  <si>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</si>
  <si>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</si>
  <si>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</si>
  <si>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</si>
  <si>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</si>
  <si>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</si>
  <si>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</si>
  <si>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</si>
  <si>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</si>
  <si>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</si>
  <si>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</si>
  <si>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</si>
  <si>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</si>
  <si>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</si>
  <si>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</si>
  <si>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</si>
  <si>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</si>
  <si>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</si>
  <si>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</si>
  <si>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</si>
  <si>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</si>
  <si>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</si>
  <si>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</si>
  <si>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</si>
  <si>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</si>
  <si>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</si>
  <si>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</si>
  <si>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</si>
  <si>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</si>
  <si>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</si>
  <si>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</si>
  <si>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</si>
  <si>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</si>
  <si>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</si>
  <si>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</si>
  <si>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</si>
  <si>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</si>
  <si>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</si>
  <si>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</si>
  <si>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</si>
  <si>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</si>
  <si>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</si>
  <si>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</si>
  <si>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</si>
  <si>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</si>
  <si>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</si>
  <si>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</si>
  <si>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</si>
  <si>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</si>
  <si>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</si>
  <si>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</si>
  <si>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</si>
  <si>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</si>
  <si>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</si>
  <si>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</si>
  <si>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</si>
  <si>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</si>
  <si>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</si>
  <si>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</si>
  <si>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</si>
  <si>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</si>
  <si>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</si>
  <si>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</si>
  <si>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</si>
  <si>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</si>
  <si>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</si>
  <si>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</si>
  <si>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</si>
  <si>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</si>
  <si>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</si>
  <si>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</si>
  <si>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</si>
  <si>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</si>
  <si>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</si>
  <si>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</si>
  <si>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</si>
  <si>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</si>
  <si>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</si>
  <si>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</si>
  <si>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</si>
  <si>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</si>
  <si>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</si>
  <si>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</si>
  <si>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</si>
  <si>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</si>
  <si>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</si>
  <si>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</si>
  <si>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</si>
  <si>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</si>
  <si>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</si>
  <si>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</si>
  <si>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</si>
  <si>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</si>
  <si>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</si>
  <si>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</si>
  <si>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</si>
  <si>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</si>
  <si>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</si>
  <si>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</si>
  <si>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</si>
  <si>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</si>
  <si>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</si>
  <si>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</si>
  <si>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</si>
  <si>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</si>
  <si>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</si>
  <si>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</si>
  <si>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</si>
  <si>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</si>
  <si>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</si>
  <si>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</si>
  <si>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</si>
  <si>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</si>
  <si>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</si>
  <si>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</si>
  <si>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</si>
  <si>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</si>
  <si>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</si>
  <si>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</si>
  <si>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</si>
  <si>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</si>
  <si>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</si>
  <si>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</si>
  <si>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</si>
  <si>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</si>
  <si>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</si>
  <si>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</si>
  <si>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</si>
  <si>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</si>
  <si>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</si>
  <si>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</si>
  <si>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</si>
  <si>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</si>
  <si>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</si>
  <si>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</si>
  <si>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</si>
  <si>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</si>
  <si>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</si>
  <si>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</si>
  <si>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</si>
  <si>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</si>
  <si>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</si>
  <si>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</si>
  <si>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</si>
  <si>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</si>
  <si>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</si>
  <si>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</si>
  <si>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</si>
  <si>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</si>
  <si>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</si>
  <si>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</si>
  <si>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</si>
  <si>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</si>
  <si>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</si>
  <si>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</si>
  <si>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</si>
  <si>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</si>
  <si>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</si>
  <si>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</si>
  <si>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</si>
  <si>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</si>
  <si>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</si>
  <si>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</si>
  <si>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</si>
  <si>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</si>
  <si>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</si>
  <si>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</si>
  <si>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</si>
  <si>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</si>
  <si>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</si>
  <si>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</si>
  <si>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</si>
  <si>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</si>
  <si>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</si>
  <si>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</si>
  <si>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</si>
  <si>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</si>
  <si>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</si>
  <si>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</si>
  <si>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</si>
  <si>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</si>
  <si>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</si>
  <si>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</si>
  <si>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</si>
  <si>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</si>
  <si>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</si>
  <si>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</si>
  <si>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</si>
  <si>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</si>
  <si>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</si>
  <si>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</si>
  <si>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</si>
  <si>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</si>
  <si>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</si>
  <si>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</si>
  <si>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</si>
  <si>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</si>
  <si>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</si>
  <si>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</si>
  <si>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</si>
  <si>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</si>
  <si>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</si>
  <si>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</si>
  <si>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</si>
  <si>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</si>
  <si>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</si>
  <si>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</si>
  <si>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</si>
  <si>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</si>
  <si>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</si>
  <si>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</si>
  <si>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</si>
  <si>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</si>
  <si>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</si>
  <si>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</si>
  <si>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</si>
  <si>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</si>
  <si>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</si>
  <si>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</si>
  <si>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</si>
  <si>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</si>
  <si>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</si>
  <si>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</si>
  <si>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</si>
  <si>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</si>
  <si>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</si>
  <si>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</si>
  <si>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</si>
  <si>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</si>
  <si>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</si>
  <si>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</si>
  <si>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</si>
  <si>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</si>
  <si>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</si>
  <si>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</si>
  <si>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</si>
  <si>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</si>
  <si>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</si>
  <si>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</si>
  <si>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</si>
  <si>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</si>
  <si>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</si>
  <si>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</si>
  <si>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</si>
  <si>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</si>
  <si>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</si>
  <si>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</si>
  <si>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</si>
  <si>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</si>
  <si>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</si>
  <si>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</si>
  <si>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</si>
  <si>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</si>
  <si>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</si>
  <si>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</si>
  <si>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</si>
  <si>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</si>
  <si>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</si>
  <si>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</si>
  <si>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</si>
  <si>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</si>
  <si>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</si>
  <si>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</si>
  <si>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</si>
  <si>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</si>
  <si>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</si>
  <si>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</si>
  <si>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</si>
  <si>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</si>
  <si>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</si>
  <si>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</si>
  <si>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</si>
  <si>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</si>
  <si>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</si>
  <si>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</si>
  <si>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</si>
  <si>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</si>
  <si>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</si>
  <si>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</si>
  <si>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</si>
  <si>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</si>
  <si>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</si>
  <si>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</si>
  <si>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</si>
  <si>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</si>
  <si>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</si>
  <si>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</si>
  <si>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</si>
  <si>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</si>
  <si>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</si>
  <si>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</si>
  <si>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</si>
  <si>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</si>
  <si>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</si>
  <si>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</si>
  <si>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</si>
  <si>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</si>
  <si>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</si>
  <si>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</si>
  <si>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</si>
  <si>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</si>
  <si>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</si>
  <si>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</si>
  <si>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</si>
  <si>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</si>
  <si>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</si>
  <si>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</si>
  <si>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</si>
  <si>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</si>
  <si>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</si>
  <si>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</si>
  <si>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</si>
  <si>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</si>
  <si>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</si>
  <si>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</si>
  <si>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</si>
  <si>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</si>
  <si>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</si>
  <si>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</si>
  <si>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</si>
  <si>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</si>
  <si>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</si>
  <si>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</si>
  <si>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</si>
  <si>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</si>
  <si>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</si>
  <si>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</si>
  <si>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</si>
  <si>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</si>
  <si>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</si>
  <si>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</si>
  <si>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</si>
  <si>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</si>
  <si>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</si>
  <si>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</si>
  <si>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</si>
  <si>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</si>
  <si>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</si>
  <si>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</si>
  <si>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</si>
  <si>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</si>
  <si>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</si>
  <si>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</si>
  <si>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</si>
  <si>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</si>
  <si>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</si>
  <si>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</si>
  <si>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</si>
  <si>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</si>
  <si>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</si>
  <si>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</si>
  <si>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</si>
  <si>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</si>
  <si>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</si>
  <si>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</si>
  <si>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</si>
  <si>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</si>
  <si>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</si>
  <si>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</si>
  <si>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</si>
  <si>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</si>
  <si>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</si>
  <si>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</si>
  <si>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</si>
  <si>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</si>
  <si>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</si>
  <si>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</si>
  <si>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</si>
  <si>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</si>
  <si>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</si>
  <si>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</si>
  <si>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</si>
  <si>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</si>
  <si>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</si>
  <si>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</si>
  <si>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</si>
  <si>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</si>
  <si>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</si>
  <si>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</si>
  <si>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</si>
  <si>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</si>
  <si>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</si>
  <si>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</si>
  <si>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</si>
  <si>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</si>
  <si>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</si>
  <si>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</si>
  <si>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</si>
  <si>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</si>
  <si>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</si>
  <si>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</si>
  <si>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</si>
  <si>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</si>
  <si>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</si>
  <si>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</si>
  <si>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</si>
  <si>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</si>
  <si>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</si>
  <si>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</si>
  <si>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</si>
  <si>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</si>
  <si>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</si>
  <si>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</si>
  <si>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</si>
  <si>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</si>
  <si>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</si>
  <si>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</si>
  <si>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</si>
  <si>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</si>
  <si>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</si>
  <si>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</si>
  <si>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</si>
  <si>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</si>
  <si>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</si>
  <si>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</si>
  <si>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</si>
  <si>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</si>
  <si>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</si>
  <si>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</si>
  <si>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</si>
  <si>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</si>
  <si>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</si>
  <si>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</si>
  <si>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</si>
  <si>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</si>
  <si>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</si>
  <si>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</si>
  <si>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</si>
  <si>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</si>
  <si>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</si>
  <si>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</si>
  <si>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</si>
  <si>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</si>
  <si>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</si>
  <si>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</si>
  <si>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</si>
  <si>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</si>
  <si>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</si>
  <si>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</si>
  <si>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</si>
  <si>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</si>
  <si>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</si>
  <si>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</si>
  <si>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</si>
  <si>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</si>
  <si>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</si>
  <si>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</si>
  <si>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</si>
  <si>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</si>
  <si>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</si>
  <si>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</si>
  <si>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</si>
  <si>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</si>
  <si>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</si>
  <si>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</si>
  <si>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</si>
  <si>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</si>
  <si>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</si>
  <si>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</si>
  <si>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</si>
  <si>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</si>
  <si>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</si>
  <si>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</si>
  <si>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</si>
  <si>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</si>
  <si>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</si>
  <si>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</si>
  <si>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</si>
  <si>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</si>
  <si>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</si>
  <si>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</si>
  <si>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</si>
  <si>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</si>
  <si>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</si>
  <si>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</si>
  <si>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</si>
  <si>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</si>
  <si>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</si>
  <si>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</si>
  <si>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</si>
  <si>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</si>
  <si>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</si>
  <si>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</si>
  <si>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</si>
  <si>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</si>
  <si>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</si>
  <si>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</si>
  <si>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</si>
  <si>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</si>
  <si>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</si>
  <si>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</si>
  <si>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</si>
  <si>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</si>
  <si>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</si>
  <si>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</si>
  <si>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</si>
  <si>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</si>
  <si>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</si>
  <si>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</si>
  <si>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</si>
  <si>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</si>
  <si>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</si>
  <si>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</si>
  <si>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</si>
  <si>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</si>
  <si>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</si>
  <si>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</si>
  <si>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</si>
  <si>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</si>
  <si>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</si>
  <si>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</si>
  <si>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</si>
  <si>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</si>
  <si>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</si>
  <si>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</si>
  <si>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</si>
  <si>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</si>
  <si>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</si>
  <si>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</si>
  <si>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</si>
  <si>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</si>
  <si>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</si>
  <si>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</si>
  <si>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</si>
  <si>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</si>
  <si>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</si>
  <si>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</si>
  <si>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</si>
  <si>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</si>
  <si>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</si>
  <si>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</si>
  <si>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</si>
  <si>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</si>
  <si>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</si>
  <si>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</si>
  <si>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</si>
  <si>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</si>
  <si>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</si>
  <si>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</si>
  <si>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</si>
  <si>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</si>
  <si>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</si>
  <si>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</si>
  <si>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</si>
  <si>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</si>
  <si>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</si>
  <si>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</si>
  <si>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</si>
  <si>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</si>
  <si>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</si>
  <si>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</si>
  <si>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</si>
  <si>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</si>
  <si>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</si>
  <si>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</si>
  <si>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</si>
  <si>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</si>
  <si>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</si>
  <si>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</si>
  <si>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</si>
  <si>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</si>
  <si>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</si>
  <si>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</si>
  <si>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</si>
  <si>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</si>
  <si>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</si>
  <si>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</si>
  <si>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</si>
  <si>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</si>
  <si>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</si>
  <si>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</si>
  <si>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</si>
  <si>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</si>
  <si>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</si>
  <si>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</si>
  <si>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</si>
  <si>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</si>
  <si>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</si>
  <si>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</si>
  <si>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</si>
  <si>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</si>
  <si>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</si>
  <si>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</si>
  <si>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</si>
  <si>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</si>
  <si>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</si>
  <si>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</si>
  <si>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</si>
  <si>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</si>
  <si>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</si>
  <si>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</si>
  <si>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</si>
  <si>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</si>
  <si>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</si>
  <si>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</si>
  <si>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</si>
  <si>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</si>
  <si>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</si>
  <si>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</si>
  <si>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</si>
  <si>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</si>
  <si>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</si>
  <si>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</si>
  <si>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</si>
  <si>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</si>
  <si>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</si>
  <si>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</si>
  <si>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</si>
  <si>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</si>
  <si>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</si>
  <si>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</si>
  <si>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</si>
  <si>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</si>
  <si>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</si>
  <si>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</si>
  <si>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</si>
  <si>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</si>
  <si>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</si>
  <si>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</si>
  <si>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</si>
  <si>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</si>
  <si>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</si>
  <si>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</si>
  <si>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</si>
  <si>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</si>
  <si>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</si>
  <si>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</si>
  <si>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</si>
  <si>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</si>
  <si>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</si>
  <si>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</si>
  <si>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</si>
  <si>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</si>
  <si>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</si>
  <si>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</si>
  <si>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</si>
  <si>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</si>
  <si>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</si>
  <si>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</si>
  <si>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</si>
  <si>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</si>
  <si>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</si>
  <si>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</si>
  <si>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</si>
  <si>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</si>
  <si>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</si>
  <si>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</si>
  <si>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</si>
  <si>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</si>
  <si>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</si>
  <si>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</si>
  <si>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</si>
  <si>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</si>
  <si>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</si>
  <si>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</si>
  <si>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</si>
  <si>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</si>
  <si>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</si>
  <si>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</si>
  <si>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</si>
  <si>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</si>
  <si>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</si>
  <si>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</si>
  <si>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</si>
  <si>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</si>
  <si>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</si>
  <si>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</si>
  <si>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</si>
  <si>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</si>
  <si>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</si>
  <si>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</si>
  <si>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</si>
  <si>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</si>
  <si>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</si>
  <si>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</si>
  <si>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</si>
  <si>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</si>
  <si>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</si>
  <si>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</si>
  <si>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</si>
  <si>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</si>
  <si>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</si>
  <si>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</si>
  <si>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</si>
  <si>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</si>
  <si>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</si>
  <si>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</si>
  <si>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</si>
  <si>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</si>
  <si>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</si>
  <si>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</si>
  <si>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</si>
  <si>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</si>
  <si>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</si>
  <si>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</si>
  <si>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</si>
  <si>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</si>
  <si>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</si>
  <si>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</si>
  <si>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</si>
  <si>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</si>
  <si>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</si>
  <si>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</si>
  <si>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</si>
  <si>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</si>
  <si>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</si>
  <si>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</si>
  <si>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</si>
  <si>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</si>
  <si>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</si>
  <si>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</si>
  <si>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</si>
  <si>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</si>
  <si>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</si>
  <si>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</si>
  <si>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</si>
  <si>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</si>
  <si>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</si>
  <si>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</si>
  <si>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</si>
  <si>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</si>
  <si>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</si>
  <si>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</si>
  <si>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</si>
  <si>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</si>
  <si>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</si>
  <si>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</si>
  <si>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</si>
  <si>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</si>
  <si>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</si>
  <si>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</si>
  <si>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</si>
  <si>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</si>
  <si>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</si>
  <si>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</si>
  <si>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</si>
  <si>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</si>
  <si>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</si>
  <si>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</si>
  <si>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</si>
  <si>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</si>
  <si>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</si>
  <si>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</si>
  <si>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</si>
  <si>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</si>
  <si>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</si>
  <si>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</si>
  <si>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</si>
  <si>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</si>
  <si>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</si>
  <si>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</si>
  <si>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</si>
  <si>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</si>
  <si>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</si>
  <si>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</si>
  <si>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</si>
  <si>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</si>
  <si>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</si>
  <si>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</si>
  <si>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</si>
  <si>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</si>
  <si>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</si>
  <si>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</si>
  <si>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</si>
  <si>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</si>
  <si>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</si>
  <si>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</si>
  <si>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</si>
  <si>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</si>
  <si>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</si>
  <si>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</si>
  <si>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</si>
  <si>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</si>
  <si>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</si>
  <si>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</si>
  <si>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</si>
  <si>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</si>
  <si>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</si>
  <si>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</si>
  <si>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</si>
  <si>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</si>
  <si>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</si>
  <si>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</si>
  <si>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</si>
  <si>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</si>
  <si>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</si>
  <si>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</si>
  <si>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</si>
  <si>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</si>
  <si>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</si>
  <si>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</si>
  <si>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</si>
  <si>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</si>
  <si>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</si>
  <si>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</si>
  <si>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</si>
  <si>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</si>
  <si>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</si>
  <si>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</si>
  <si>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</si>
  <si>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</si>
  <si>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</si>
  <si>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</si>
  <si>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</si>
  <si>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</si>
  <si>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</si>
  <si>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</si>
  <si>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</si>
  <si>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</si>
  <si>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</si>
  <si>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</si>
  <si>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</si>
  <si>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</si>
  <si>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</si>
  <si>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</si>
  <si>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</si>
  <si>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</si>
  <si>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</si>
  <si>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</si>
  <si>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</si>
  <si>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</si>
  <si>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</si>
  <si>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</si>
  <si>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</si>
  <si>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</si>
  <si>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</si>
  <si>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</si>
  <si>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</si>
  <si>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</si>
  <si>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</si>
  <si>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</si>
  <si>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</si>
  <si>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</si>
  <si>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</si>
  <si>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</si>
  <si>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</si>
  <si>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</si>
  <si>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</si>
  <si>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</si>
  <si>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</si>
  <si>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</si>
  <si>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</si>
  <si>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</si>
  <si>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</si>
  <si>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</si>
  <si>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</si>
  <si>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</si>
  <si>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</si>
  <si>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</si>
  <si>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</si>
  <si>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</si>
  <si>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</si>
  <si>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</si>
  <si>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</si>
  <si>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</si>
  <si>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</si>
  <si>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</si>
  <si>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</si>
  <si>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</si>
  <si>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</si>
  <si>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</si>
  <si>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</si>
  <si>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</si>
  <si>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</si>
  <si>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</si>
  <si>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</si>
  <si>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</si>
  <si>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</si>
  <si>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</si>
  <si>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</si>
  <si>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</si>
  <si>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</si>
  <si>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</si>
  <si>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</si>
  <si>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</si>
  <si>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</si>
  <si>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</si>
  <si>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</si>
  <si>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</si>
  <si>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</si>
  <si>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</si>
  <si>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</si>
  <si>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</si>
  <si>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</si>
  <si>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</si>
  <si>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</si>
  <si>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</si>
  <si>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</si>
  <si>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</si>
  <si>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</si>
  <si>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</si>
  <si>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</si>
  <si>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</si>
  <si>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</si>
  <si>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</si>
  <si>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</si>
  <si>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</si>
  <si>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</si>
  <si>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</si>
  <si>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</si>
  <si>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</si>
  <si>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</si>
  <si>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</si>
  <si>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</si>
  <si>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</si>
  <si>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</si>
  <si>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</si>
  <si>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</si>
  <si>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</si>
  <si>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</si>
  <si>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</si>
  <si>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</si>
  <si>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</si>
  <si>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</si>
  <si>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</si>
  <si>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</si>
  <si>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</si>
  <si>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</si>
  <si>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</si>
  <si>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</si>
  <si>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</si>
  <si>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</si>
  <si>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</si>
  <si>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</si>
  <si>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</si>
  <si>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</si>
  <si>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</si>
  <si>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</si>
  <si>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</si>
  <si>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</si>
  <si>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</si>
  <si>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</si>
  <si>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</si>
  <si>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</si>
  <si>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</si>
  <si>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</si>
  <si>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</si>
  <si>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</si>
  <si>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</si>
  <si>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</si>
  <si>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</si>
  <si>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</si>
  <si>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</si>
  <si>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</si>
  <si>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</si>
  <si>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</si>
  <si>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</si>
  <si>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</si>
  <si>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</si>
  <si>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</si>
  <si>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</si>
  <si>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</si>
  <si>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</si>
  <si>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</si>
  <si>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</si>
  <si>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</si>
  <si>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</si>
  <si>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</si>
  <si>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</si>
  <si>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</si>
  <si>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</si>
  <si>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</si>
  <si>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</si>
  <si>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</si>
  <si>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</si>
  <si>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</si>
  <si>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</si>
  <si>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</si>
  <si>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</si>
  <si>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</si>
  <si>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</si>
  <si>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</si>
  <si>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</si>
  <si>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</si>
  <si>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</si>
  <si>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</si>
  <si>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</si>
  <si>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</si>
  <si>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</si>
  <si>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</si>
  <si>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</si>
  <si>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</si>
  <si>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</si>
  <si>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</si>
  <si>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</si>
  <si>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</si>
  <si>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</si>
  <si>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</si>
  <si>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</si>
  <si>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</si>
  <si>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</si>
  <si>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</si>
  <si>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</si>
  <si>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</si>
  <si>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</si>
  <si>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</si>
  <si>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</si>
  <si>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</si>
  <si>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</si>
  <si>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</si>
  <si>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</si>
  <si>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</si>
  <si>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</si>
  <si>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</si>
  <si>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</si>
  <si>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</si>
  <si>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</si>
  <si>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</si>
  <si>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</si>
  <si>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</si>
  <si>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</si>
  <si>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</si>
  <si>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</si>
  <si>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</si>
  <si>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</si>
  <si>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</si>
  <si>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</si>
  <si>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</si>
  <si>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</si>
  <si>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</si>
  <si>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</si>
  <si>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</si>
  <si>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</si>
  <si>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</si>
  <si>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</si>
  <si>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</si>
  <si>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</si>
  <si>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</si>
  <si>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</si>
  <si>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</si>
  <si>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</si>
  <si>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</si>
  <si>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</si>
  <si>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</si>
  <si>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</si>
  <si>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</si>
  <si>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</si>
  <si>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</si>
  <si>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</si>
  <si>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</si>
  <si>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</si>
  <si>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</si>
  <si>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</si>
  <si>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</si>
  <si>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</si>
  <si>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</si>
  <si>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</si>
  <si>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</si>
  <si>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</si>
  <si>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</si>
  <si>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</si>
  <si>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</si>
  <si>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</si>
  <si>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</si>
  <si>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</si>
  <si>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</si>
  <si>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</si>
  <si>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</si>
  <si>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</si>
  <si>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</si>
  <si>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</si>
  <si>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</si>
  <si>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</si>
  <si>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</si>
  <si>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</si>
  <si>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</si>
  <si>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</si>
  <si>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</si>
  <si>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</si>
  <si>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</si>
  <si>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</si>
  <si>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</si>
  <si>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</si>
  <si>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</si>
  <si>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</si>
  <si>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</si>
  <si>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</si>
  <si>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</si>
  <si>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</si>
  <si>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</si>
  <si>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</si>
  <si>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</si>
  <si>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</si>
  <si>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</si>
  <si>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</si>
  <si>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</si>
  <si>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</si>
  <si>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</si>
  <si>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</si>
  <si>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</si>
  <si>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</si>
  <si>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</si>
  <si>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</si>
  <si>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</si>
  <si>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</si>
  <si>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</si>
  <si>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</si>
  <si>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</si>
  <si>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</si>
  <si>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</si>
  <si>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</si>
  <si>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</si>
  <si>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</si>
  <si>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</si>
  <si>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</si>
  <si>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</si>
  <si>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</si>
  <si>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</si>
  <si>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</si>
  <si>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</si>
  <si>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</si>
  <si>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</si>
  <si>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</si>
  <si>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</si>
  <si>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</si>
  <si>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</si>
  <si>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</si>
  <si>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</si>
  <si>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</si>
  <si>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</si>
  <si>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</si>
  <si>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</si>
  <si>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</si>
  <si>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</si>
  <si>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</si>
  <si>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</si>
  <si>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</si>
  <si>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</si>
  <si>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</si>
  <si>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</si>
  <si>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</si>
  <si>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</si>
  <si>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</si>
  <si>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</si>
  <si>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</si>
  <si>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</si>
  <si>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</si>
  <si>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</si>
  <si>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</si>
  <si>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</si>
  <si>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</si>
  <si>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</si>
  <si>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</si>
  <si>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</si>
  <si>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</si>
  <si>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</si>
  <si>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</si>
  <si>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</si>
  <si>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</si>
  <si>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</si>
  <si>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</si>
  <si>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</si>
  <si>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</si>
  <si>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</si>
  <si>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</si>
  <si>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</si>
  <si>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</si>
  <si>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</si>
  <si>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</si>
  <si>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</si>
  <si>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</si>
  <si>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</si>
  <si>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</si>
  <si>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</si>
  <si>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</si>
  <si>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</si>
  <si>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</si>
  <si>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</si>
  <si>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</si>
  <si>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</si>
  <si>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</si>
  <si>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</si>
  <si>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</si>
  <si>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</si>
  <si>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</si>
  <si>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</si>
  <si>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</si>
  <si>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</si>
  <si>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</si>
  <si>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</si>
  <si>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</si>
  <si>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</si>
  <si>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</si>
  <si>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</si>
  <si>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</si>
  <si>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</si>
  <si>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</si>
  <si>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</si>
  <si>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</si>
  <si>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</si>
  <si>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</si>
  <si>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</si>
  <si>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</si>
  <si>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</si>
  <si>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</si>
  <si>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</si>
  <si>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</si>
  <si>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</si>
  <si>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</si>
  <si>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</si>
  <si>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</si>
  <si>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</si>
  <si>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</si>
  <si>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</si>
  <si>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</si>
  <si>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</si>
  <si>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</si>
  <si>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</si>
  <si>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</si>
  <si>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</si>
  <si>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</si>
  <si>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</si>
  <si>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</si>
  <si>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</si>
  <si>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</si>
  <si>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</si>
  <si>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</si>
  <si>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</si>
  <si>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</si>
  <si>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</si>
  <si>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</si>
  <si>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</si>
  <si>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</si>
  <si>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</si>
  <si>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</si>
  <si>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</si>
  <si>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</si>
  <si>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</si>
  <si>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</si>
  <si>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</si>
  <si>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</si>
  <si>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</si>
  <si>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</si>
  <si>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</si>
  <si>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</si>
  <si>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</si>
  <si>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</si>
  <si>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</si>
  <si>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</si>
  <si>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</si>
  <si>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</si>
  <si>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</si>
  <si>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</si>
  <si>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</si>
  <si>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</si>
  <si>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 xml:space="preserve">Comisión Municipal de Deporte y Cultura Física de León </t>
  </si>
  <si>
    <t>ADMINISTRACION DE BIENES Y RECURSOS FINA</t>
  </si>
  <si>
    <t>INFORMATICA Y PROGRAMACION</t>
  </si>
  <si>
    <t>CAPACITACION CONTINUA</t>
  </si>
  <si>
    <t>PROTECCION CIVIL</t>
  </si>
  <si>
    <t>OPERACION DE DEPORTE SELECTIVO</t>
  </si>
  <si>
    <t>OLIMPIADA Y PARA OLIMPIADA NACIONAL</t>
  </si>
  <si>
    <t>CIENCIAS APLICADAS AL DEPORTE</t>
  </si>
  <si>
    <t>METODOLOGIA DEL ENTRENAMIENTO</t>
  </si>
  <si>
    <t>GESTION Y ATENCION CIUDADNA A TRAVEZ</t>
  </si>
  <si>
    <t>PROGRAMAS DE INNOVACION</t>
  </si>
  <si>
    <t>OPERACION DE EVENTOS Y MERCADOTECNIA</t>
  </si>
  <si>
    <t>COMUNICACION SOCIAL</t>
  </si>
  <si>
    <t>APOYO A EVENTOS DEPORTIVOS</t>
  </si>
  <si>
    <t>MERCADOTECNIA</t>
  </si>
  <si>
    <t>MARATON LEON</t>
  </si>
  <si>
    <t>CULTURA FISICA Y RECREACION</t>
  </si>
  <si>
    <t>PERSONAS CON DISCAPACIDAD</t>
  </si>
  <si>
    <t>ACTIVACION FISICA EN MINIDEPORTIVAS</t>
  </si>
  <si>
    <t>ESCUELAS DE INICIO AL DEPORTE UNIDADES</t>
  </si>
  <si>
    <t>ACTIVACION FISICA ESCOLAR Y LABORAL</t>
  </si>
  <si>
    <t>OPERACION DE INFRAESTRUCTURA</t>
  </si>
  <si>
    <t>MANTENIMIENTO UD ANTONIO TOTA CARBAJAL</t>
  </si>
  <si>
    <t>MANTENIMIENTO UD EFM</t>
  </si>
  <si>
    <t>MANTENIMIENTO UD LUIS I RODRIGUEZ</t>
  </si>
  <si>
    <t>MANTENIMIENTO UNIDAD CHAPALITA</t>
  </si>
  <si>
    <t>MANTENIMMIENTO UNIDAD PARQUE DEL ARBOL</t>
  </si>
  <si>
    <t>MANTENIMIENTO UD JESUS RODRIGUEZ GAONA</t>
  </si>
  <si>
    <t>MANTENIMIENTO UD NUEVO MILENIO</t>
  </si>
  <si>
    <t>MANTENIMIENTO UD PARQUE HILAMAS</t>
  </si>
  <si>
    <t>RECREACION Y VINCULACION SOCIAL</t>
  </si>
  <si>
    <t>Al 31 de diciembre de 2020 y al 31 de diciembre de 2021 (b)</t>
  </si>
  <si>
    <t>Del 1 de enero al 31 de diciembre de 2021 (b)</t>
  </si>
  <si>
    <t>Durante el Periodo del Cuarto Trimestre 2021 no se efectuó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</si>
</sst>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1" t="s">
        <v>821</v>
      </c>
      <c r="B1" s="152"/>
      <c r="C1" s="152"/>
      <c r="D1" s="152"/>
      <c r="E1" s="15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154" t="s">
        <v>3294</v>
      </c>
      <c r="D3" s="15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sqref="A1:D1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7" t="s">
        <v>534</v>
      </c>
      <c r="B1" s="167"/>
      <c r="C1" s="167"/>
      <c r="D1" s="16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5" t="str">
        <f>ENTE_PUBLICO_A</f>
        <v>Comisión Municipal de Deporte y Cultura Física de León, Gobierno del Estado de Guanajuato (a)</v>
      </c>
      <c r="B2" s="156"/>
      <c r="C2" s="156"/>
      <c r="D2" s="157"/>
    </row>
    <row r="3" spans="1:11" ht="14.25" x14ac:dyDescent="0.45">
      <c r="A3" s="158" t="s">
        <v>166</v>
      </c>
      <c r="B3" s="159"/>
      <c r="C3" s="159"/>
      <c r="D3" s="160"/>
    </row>
    <row r="4" spans="1:11" ht="14.25" x14ac:dyDescent="0.45">
      <c r="A4" s="161" t="str">
        <f>TRIMESTRE</f>
        <v>Del 1 de enero al 31 de diciembre de 2021 (b)</v>
      </c>
      <c r="B4" s="162"/>
      <c r="C4" s="162"/>
      <c r="D4" s="163"/>
    </row>
    <row r="5" spans="1:11" ht="14.25" x14ac:dyDescent="0.45">
      <c r="A5" s="164" t="s">
        <v>118</v>
      </c>
      <c r="B5" s="165"/>
      <c r="C5" s="165"/>
      <c r="D5" s="16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72849810</v>
      </c>
      <c r="C8" s="40">
        <f t="shared" ref="C8:D8" si="0">SUM(C9:C11)</f>
        <v>96170774</v>
      </c>
      <c r="D8" s="40">
        <f t="shared" si="0"/>
        <v>96170774</v>
      </c>
    </row>
    <row r="9" spans="1:11" x14ac:dyDescent="0.25">
      <c r="A9" s="53" t="s">
        <v>169</v>
      </c>
      <c r="B9" s="23">
        <v>72849810</v>
      </c>
      <c r="C9" s="23">
        <v>96170774</v>
      </c>
      <c r="D9" s="23">
        <v>96170774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72849810</v>
      </c>
      <c r="C13" s="40">
        <f t="shared" ref="C13:D13" si="2">C14+C15</f>
        <v>92767886</v>
      </c>
      <c r="D13" s="40">
        <f t="shared" si="2"/>
        <v>91756811</v>
      </c>
    </row>
    <row r="14" spans="1:11" x14ac:dyDescent="0.25">
      <c r="A14" s="53" t="s">
        <v>172</v>
      </c>
      <c r="B14" s="23">
        <v>72849810</v>
      </c>
      <c r="C14" s="23">
        <v>92767886</v>
      </c>
      <c r="D14" s="23">
        <v>91756811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9">
        <v>0</v>
      </c>
      <c r="C19" s="23">
        <v>0</v>
      </c>
      <c r="D19" s="117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3402888</v>
      </c>
      <c r="D21" s="40">
        <f t="shared" si="4"/>
        <v>4413963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3402888</v>
      </c>
      <c r="D23" s="40">
        <f t="shared" si="5"/>
        <v>4413963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3402888</v>
      </c>
      <c r="D25" s="40">
        <f>D23-D17</f>
        <v>4413963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3402888</v>
      </c>
      <c r="D33" s="61">
        <f t="shared" si="8"/>
        <v>4413963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72849810</v>
      </c>
      <c r="C48" s="124">
        <f>C9</f>
        <v>96170774</v>
      </c>
      <c r="D48" s="124">
        <f t="shared" ref="D48" si="12">D9</f>
        <v>96170774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72849810</v>
      </c>
      <c r="C53" s="60">
        <f t="shared" ref="C53:D53" si="14">C14</f>
        <v>92767886</v>
      </c>
      <c r="D53" s="60">
        <f t="shared" si="14"/>
        <v>91756811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3402888</v>
      </c>
      <c r="D57" s="61">
        <f t="shared" ref="D57" si="16">D48+D49-D53+D55</f>
        <v>4413963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3402888</v>
      </c>
      <c r="D59" s="61">
        <f t="shared" si="17"/>
        <v>4413963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72849810</v>
      </c>
      <c r="Q2" s="18">
        <f>'Formato 4'!C8</f>
        <v>96170774</v>
      </c>
      <c r="R2" s="18">
        <f>'Formato 4'!D8</f>
        <v>96170774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72849810</v>
      </c>
      <c r="Q3" s="18">
        <f>'Formato 4'!C9</f>
        <v>96170774</v>
      </c>
      <c r="R3" s="18">
        <f>'Formato 4'!D9</f>
        <v>96170774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72849810</v>
      </c>
      <c r="Q6" s="18">
        <f>'Formato 4'!C13</f>
        <v>92767886</v>
      </c>
      <c r="R6" s="18">
        <f>'Formato 4'!D13</f>
        <v>91756811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72849810</v>
      </c>
      <c r="Q7" s="18">
        <f>'Formato 4'!C14</f>
        <v>92767886</v>
      </c>
      <c r="R7" s="18">
        <f>'Formato 4'!D14</f>
        <v>91756811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3402888</v>
      </c>
      <c r="R12" s="18">
        <f>'Formato 4'!D21</f>
        <v>4413963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3402888</v>
      </c>
      <c r="R13" s="18">
        <f>'Formato 4'!D23</f>
        <v>4413963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3402888</v>
      </c>
      <c r="R14" s="18">
        <f>'Formato 4'!D25</f>
        <v>4413963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3402888</v>
      </c>
      <c r="R18">
        <f>'Formato 4'!D33</f>
        <v>4413963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72849810</v>
      </c>
      <c r="Q26">
        <f>'Formato 4'!C48</f>
        <v>96170774</v>
      </c>
      <c r="R26">
        <f>'Formato 4'!D48</f>
        <v>96170774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72849810</v>
      </c>
      <c r="Q30">
        <f>'Formato 4'!C53</f>
        <v>92767886</v>
      </c>
      <c r="R30">
        <f>'Formato 4'!D53</f>
        <v>91756811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sqref="A1:G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3" t="s">
        <v>206</v>
      </c>
      <c r="B1" s="173"/>
      <c r="C1" s="173"/>
      <c r="D1" s="173"/>
      <c r="E1" s="173"/>
      <c r="F1" s="173"/>
      <c r="G1" s="173"/>
    </row>
    <row r="2" spans="1:8" ht="14.25" x14ac:dyDescent="0.45">
      <c r="A2" s="155" t="str">
        <f>ENTE_PUBLICO_A</f>
        <v>Comisión Municipal de Deporte y Cultura Física de León, Gobierno del Estado de Guanajuato (a)</v>
      </c>
      <c r="B2" s="156"/>
      <c r="C2" s="156"/>
      <c r="D2" s="156"/>
      <c r="E2" s="156"/>
      <c r="F2" s="156"/>
      <c r="G2" s="157"/>
    </row>
    <row r="3" spans="1:8" x14ac:dyDescent="0.25">
      <c r="A3" s="158" t="s">
        <v>207</v>
      </c>
      <c r="B3" s="159"/>
      <c r="C3" s="159"/>
      <c r="D3" s="159"/>
      <c r="E3" s="159"/>
      <c r="F3" s="159"/>
      <c r="G3" s="160"/>
    </row>
    <row r="4" spans="1:8" ht="14.25" x14ac:dyDescent="0.45">
      <c r="A4" s="161" t="str">
        <f>TRIMESTRE</f>
        <v>Del 1 de enero al 31 de diciembre de 2021 (b)</v>
      </c>
      <c r="B4" s="162"/>
      <c r="C4" s="162"/>
      <c r="D4" s="162"/>
      <c r="E4" s="162"/>
      <c r="F4" s="162"/>
      <c r="G4" s="163"/>
    </row>
    <row r="5" spans="1:8" ht="14.25" x14ac:dyDescent="0.45">
      <c r="A5" s="164" t="s">
        <v>118</v>
      </c>
      <c r="B5" s="165"/>
      <c r="C5" s="165"/>
      <c r="D5" s="165"/>
      <c r="E5" s="165"/>
      <c r="F5" s="165"/>
      <c r="G5" s="166"/>
    </row>
    <row r="6" spans="1:8" x14ac:dyDescent="0.25">
      <c r="A6" s="170" t="s">
        <v>214</v>
      </c>
      <c r="B6" s="172" t="s">
        <v>208</v>
      </c>
      <c r="C6" s="172"/>
      <c r="D6" s="172"/>
      <c r="E6" s="172"/>
      <c r="F6" s="172"/>
      <c r="G6" s="172" t="s">
        <v>209</v>
      </c>
    </row>
    <row r="7" spans="1:8" ht="30" x14ac:dyDescent="0.25">
      <c r="A7" s="17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f>+B9+C9</f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f>+B10+C10</f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f t="shared" ref="D11:D16" si="1">+B11+C11</f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f t="shared" si="1"/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f t="shared" si="1"/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f t="shared" si="1"/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28499919</v>
      </c>
      <c r="C15" s="60">
        <v>20697845</v>
      </c>
      <c r="D15" s="60">
        <f>+B15+C15</f>
        <v>49197764</v>
      </c>
      <c r="E15" s="60">
        <v>49409246</v>
      </c>
      <c r="F15" s="60">
        <v>49409246</v>
      </c>
      <c r="G15" s="60">
        <f t="shared" si="0"/>
        <v>20909327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1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x14ac:dyDescent="0.2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/>
    </row>
    <row r="28" spans="1:7" x14ac:dyDescent="0.25">
      <c r="A28" s="53" t="s">
        <v>234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/>
    </row>
    <row r="30" spans="1:7" x14ac:dyDescent="0.25">
      <c r="A30" s="63" t="s">
        <v>236</v>
      </c>
      <c r="B30" s="60"/>
      <c r="C30" s="60"/>
      <c r="D30" s="60"/>
      <c r="E30" s="60"/>
      <c r="F30" s="60"/>
      <c r="G30" s="60"/>
    </row>
    <row r="31" spans="1:7" x14ac:dyDescent="0.25">
      <c r="A31" s="63" t="s">
        <v>237</v>
      </c>
      <c r="B31" s="60"/>
      <c r="C31" s="60"/>
      <c r="D31" s="60"/>
      <c r="E31" s="60"/>
      <c r="F31" s="60"/>
      <c r="G31" s="60"/>
    </row>
    <row r="32" spans="1:7" x14ac:dyDescent="0.25">
      <c r="A32" s="63" t="s">
        <v>238</v>
      </c>
      <c r="B32" s="60"/>
      <c r="C32" s="60"/>
      <c r="D32" s="60"/>
      <c r="E32" s="60"/>
      <c r="F32" s="60"/>
      <c r="G32" s="60"/>
    </row>
    <row r="33" spans="1:8" x14ac:dyDescent="0.25">
      <c r="A33" s="63" t="s">
        <v>239</v>
      </c>
      <c r="B33" s="60"/>
      <c r="C33" s="60"/>
      <c r="D33" s="60"/>
      <c r="E33" s="60"/>
      <c r="F33" s="60"/>
      <c r="G33" s="60"/>
    </row>
    <row r="34" spans="1:8" x14ac:dyDescent="0.25">
      <c r="A34" s="53" t="s">
        <v>240</v>
      </c>
      <c r="B34" s="60">
        <v>44349891</v>
      </c>
      <c r="C34" s="60">
        <v>2411637</v>
      </c>
      <c r="D34" s="60">
        <f>+B34+C34</f>
        <v>46761528</v>
      </c>
      <c r="E34" s="60">
        <v>46761528</v>
      </c>
      <c r="F34" s="60">
        <v>46761528</v>
      </c>
      <c r="G34" s="60">
        <f t="shared" ref="G34" si="4">F34-B34</f>
        <v>2411637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/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/>
      <c r="C39" s="60"/>
      <c r="D39" s="60"/>
      <c r="E39" s="60"/>
      <c r="F39" s="60"/>
      <c r="G39" s="60"/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72849810</v>
      </c>
      <c r="C41" s="61">
        <f t="shared" ref="C41:E41" si="7">SUM(C9,C10,C11,C12,C13,C14,C15,C16,C28,C34,C35,C37)</f>
        <v>23109482</v>
      </c>
      <c r="D41" s="61">
        <f t="shared" si="7"/>
        <v>95959292</v>
      </c>
      <c r="E41" s="61">
        <f t="shared" si="7"/>
        <v>96170774</v>
      </c>
      <c r="F41" s="61">
        <f>SUM(F9,F10,F11,F12,F13,F14,F15,F16,F28,F34,F35,F37)</f>
        <v>96170774</v>
      </c>
      <c r="G41" s="61">
        <f>SUM(G9,G10,G11,G12,G13,G14,G15,G16,G28,G34,G35,G37)</f>
        <v>23320964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23320964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/>
      <c r="C47" s="60"/>
      <c r="D47" s="60"/>
      <c r="E47" s="60"/>
      <c r="F47" s="60"/>
      <c r="G47" s="60"/>
    </row>
    <row r="48" spans="1:8" x14ac:dyDescent="0.25">
      <c r="A48" s="69" t="s">
        <v>251</v>
      </c>
      <c r="B48" s="60"/>
      <c r="C48" s="60"/>
      <c r="D48" s="60"/>
      <c r="E48" s="60"/>
      <c r="F48" s="60"/>
      <c r="G48" s="60"/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/>
    </row>
    <row r="50" spans="1:7" x14ac:dyDescent="0.25">
      <c r="A50" s="69" t="s">
        <v>253</v>
      </c>
      <c r="B50" s="60"/>
      <c r="C50" s="60"/>
      <c r="D50" s="60"/>
      <c r="E50" s="60"/>
      <c r="F50" s="60"/>
      <c r="G50" s="60"/>
    </row>
    <row r="51" spans="1:7" x14ac:dyDescent="0.25">
      <c r="A51" s="69" t="s">
        <v>254</v>
      </c>
      <c r="B51" s="60"/>
      <c r="C51" s="60"/>
      <c r="D51" s="60"/>
      <c r="E51" s="60"/>
      <c r="F51" s="60"/>
      <c r="G51" s="60"/>
    </row>
    <row r="52" spans="1:7" x14ac:dyDescent="0.25">
      <c r="A52" s="48" t="s">
        <v>255</v>
      </c>
      <c r="B52" s="60"/>
      <c r="C52" s="60"/>
      <c r="D52" s="60"/>
      <c r="E52" s="60"/>
      <c r="F52" s="60"/>
      <c r="G52" s="60"/>
    </row>
    <row r="53" spans="1:7" x14ac:dyDescent="0.25">
      <c r="A53" s="63" t="s">
        <v>256</v>
      </c>
      <c r="B53" s="60"/>
      <c r="C53" s="60"/>
      <c r="D53" s="60"/>
      <c r="E53" s="60"/>
      <c r="F53" s="60"/>
      <c r="G53" s="60"/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/>
    </row>
    <row r="56" spans="1:7" x14ac:dyDescent="0.25">
      <c r="A56" s="69" t="s">
        <v>259</v>
      </c>
      <c r="B56" s="60"/>
      <c r="C56" s="60"/>
      <c r="D56" s="60"/>
      <c r="E56" s="60"/>
      <c r="F56" s="60"/>
      <c r="G56" s="60"/>
    </row>
    <row r="57" spans="1:7" x14ac:dyDescent="0.25">
      <c r="A57" s="69" t="s">
        <v>260</v>
      </c>
      <c r="B57" s="60"/>
      <c r="C57" s="60"/>
      <c r="D57" s="60"/>
      <c r="E57" s="60"/>
      <c r="F57" s="60"/>
      <c r="G57" s="60"/>
    </row>
    <row r="58" spans="1:7" x14ac:dyDescent="0.25">
      <c r="A58" s="48" t="s">
        <v>261</v>
      </c>
      <c r="B58" s="60"/>
      <c r="C58" s="60"/>
      <c r="D58" s="60"/>
      <c r="E58" s="60"/>
      <c r="F58" s="60"/>
      <c r="G58" s="60"/>
    </row>
    <row r="59" spans="1:7" x14ac:dyDescent="0.25">
      <c r="A59" s="53" t="s">
        <v>262</v>
      </c>
      <c r="B59" s="60">
        <f>SUM(B60:B61)</f>
        <v>0</v>
      </c>
      <c r="C59" s="60">
        <f t="shared" ref="C59:G59" si="10">SUM(C60:C61)</f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/>
    </row>
    <row r="61" spans="1:7" x14ac:dyDescent="0.25">
      <c r="A61" s="69" t="s">
        <v>264</v>
      </c>
      <c r="B61" s="60"/>
      <c r="C61" s="60"/>
      <c r="D61" s="60"/>
      <c r="E61" s="60"/>
      <c r="F61" s="60"/>
      <c r="G61" s="60"/>
    </row>
    <row r="62" spans="1:7" x14ac:dyDescent="0.25">
      <c r="A62" s="53" t="s">
        <v>265</v>
      </c>
      <c r="B62" s="60">
        <v>0</v>
      </c>
      <c r="C62" s="60">
        <v>0</v>
      </c>
      <c r="D62" s="60">
        <f>+B62+C62</f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f>+B63+C63</f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1">C45+C54+C59+C62+C63</f>
        <v>0</v>
      </c>
      <c r="D65" s="61">
        <f t="shared" si="11"/>
        <v>0</v>
      </c>
      <c r="E65" s="61">
        <f t="shared" si="11"/>
        <v>0</v>
      </c>
      <c r="F65" s="61">
        <f t="shared" si="11"/>
        <v>0</v>
      </c>
      <c r="G65" s="61">
        <f t="shared" si="1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2">C68</f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/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72849810</v>
      </c>
      <c r="C70" s="61">
        <f t="shared" ref="C70:G70" si="13">C41+C65+C67</f>
        <v>23109482</v>
      </c>
      <c r="D70" s="61">
        <f t="shared" si="13"/>
        <v>95959292</v>
      </c>
      <c r="E70" s="61">
        <f t="shared" si="13"/>
        <v>96170774</v>
      </c>
      <c r="F70" s="61">
        <f t="shared" si="13"/>
        <v>96170774</v>
      </c>
      <c r="G70" s="61">
        <f t="shared" si="13"/>
        <v>23320964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4">C73+C74</f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28499919</v>
      </c>
      <c r="Q9" s="18">
        <f>'Formato 5'!C15</f>
        <v>20697845</v>
      </c>
      <c r="R9" s="18">
        <f>'Formato 5'!D15</f>
        <v>49197764</v>
      </c>
      <c r="S9" s="18">
        <f>'Formato 5'!E15</f>
        <v>49409246</v>
      </c>
      <c r="T9" s="18">
        <f>'Formato 5'!F15</f>
        <v>49409246</v>
      </c>
      <c r="U9" s="18">
        <f>'Formato 5'!G15</f>
        <v>20909327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44349891</v>
      </c>
      <c r="Q28" s="18">
        <f>'Formato 5'!C34</f>
        <v>2411637</v>
      </c>
      <c r="R28" s="18">
        <f>'Formato 5'!D34</f>
        <v>46761528</v>
      </c>
      <c r="S28" s="18">
        <f>'Formato 5'!E34</f>
        <v>46761528</v>
      </c>
      <c r="T28" s="18">
        <f>'Formato 5'!F34</f>
        <v>46761528</v>
      </c>
      <c r="U28" s="18">
        <f>'Formato 5'!G34</f>
        <v>2411637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72849810</v>
      </c>
      <c r="Q34">
        <f>'Formato 5'!C41</f>
        <v>23109482</v>
      </c>
      <c r="R34">
        <f>'Formato 5'!D41</f>
        <v>95959292</v>
      </c>
      <c r="S34">
        <f>'Formato 5'!E41</f>
        <v>96170774</v>
      </c>
      <c r="T34">
        <f>'Formato 5'!F41</f>
        <v>96170774</v>
      </c>
      <c r="U34">
        <f>'Formato 5'!G41</f>
        <v>23320964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23320964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zoomScale="115" zoomScaleNormal="115" zoomScalePageLayoutView="9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4" t="s">
        <v>3277</v>
      </c>
      <c r="B1" s="173"/>
      <c r="C1" s="173"/>
      <c r="D1" s="173"/>
      <c r="E1" s="173"/>
      <c r="F1" s="173"/>
      <c r="G1" s="173"/>
    </row>
    <row r="2" spans="1:7" ht="14.25" x14ac:dyDescent="0.45">
      <c r="A2" s="177" t="str">
        <f>ENTE_PUBLICO_A</f>
        <v>Comisión Municipal de Deporte y Cultura Física de León, Gobierno del Estado de Guanajuato (a)</v>
      </c>
      <c r="B2" s="177"/>
      <c r="C2" s="177"/>
      <c r="D2" s="177"/>
      <c r="E2" s="177"/>
      <c r="F2" s="177"/>
      <c r="G2" s="177"/>
    </row>
    <row r="3" spans="1:7" x14ac:dyDescent="0.25">
      <c r="A3" s="178" t="s">
        <v>277</v>
      </c>
      <c r="B3" s="178"/>
      <c r="C3" s="178"/>
      <c r="D3" s="178"/>
      <c r="E3" s="178"/>
      <c r="F3" s="178"/>
      <c r="G3" s="178"/>
    </row>
    <row r="4" spans="1:7" x14ac:dyDescent="0.25">
      <c r="A4" s="178" t="s">
        <v>278</v>
      </c>
      <c r="B4" s="178"/>
      <c r="C4" s="178"/>
      <c r="D4" s="178"/>
      <c r="E4" s="178"/>
      <c r="F4" s="178"/>
      <c r="G4" s="178"/>
    </row>
    <row r="5" spans="1:7" ht="14.25" x14ac:dyDescent="0.45">
      <c r="A5" s="179" t="str">
        <f>TRIMESTRE</f>
        <v>Del 1 de enero al 31 de diciembre de 2021 (b)</v>
      </c>
      <c r="B5" s="179"/>
      <c r="C5" s="179"/>
      <c r="D5" s="179"/>
      <c r="E5" s="179"/>
      <c r="F5" s="179"/>
      <c r="G5" s="179"/>
    </row>
    <row r="6" spans="1:7" ht="14.25" x14ac:dyDescent="0.45">
      <c r="A6" s="171" t="s">
        <v>118</v>
      </c>
      <c r="B6" s="171"/>
      <c r="C6" s="171"/>
      <c r="D6" s="171"/>
      <c r="E6" s="171"/>
      <c r="F6" s="171"/>
      <c r="G6" s="171"/>
    </row>
    <row r="7" spans="1:7" ht="15" customHeight="1" x14ac:dyDescent="0.25">
      <c r="A7" s="175" t="s">
        <v>0</v>
      </c>
      <c r="B7" s="175" t="s">
        <v>279</v>
      </c>
      <c r="C7" s="175"/>
      <c r="D7" s="175"/>
      <c r="E7" s="175"/>
      <c r="F7" s="175"/>
      <c r="G7" s="176" t="s">
        <v>280</v>
      </c>
    </row>
    <row r="8" spans="1:7" ht="30" x14ac:dyDescent="0.25">
      <c r="A8" s="17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5"/>
    </row>
    <row r="9" spans="1:7" ht="14.25" x14ac:dyDescent="0.45">
      <c r="A9" s="82" t="s">
        <v>285</v>
      </c>
      <c r="B9" s="79">
        <f>SUM(B10,B18,B28,B38,B48,B58,B62,B71,B75)</f>
        <v>72849810</v>
      </c>
      <c r="C9" s="79">
        <f t="shared" ref="C9:G9" si="0">SUM(C10,C18,C28,C38,C48,C58,C62,C71,C75)</f>
        <v>23109482</v>
      </c>
      <c r="D9" s="79">
        <f t="shared" si="0"/>
        <v>95959292</v>
      </c>
      <c r="E9" s="79">
        <f t="shared" si="0"/>
        <v>92767885</v>
      </c>
      <c r="F9" s="79">
        <f t="shared" si="0"/>
        <v>91758810</v>
      </c>
      <c r="G9" s="79">
        <f t="shared" si="0"/>
        <v>3191407</v>
      </c>
    </row>
    <row r="10" spans="1:7" x14ac:dyDescent="0.25">
      <c r="A10" s="83" t="s">
        <v>286</v>
      </c>
      <c r="B10" s="80">
        <f t="shared" ref="B10:G10" si="1">SUM(B11:B17)</f>
        <v>43143917</v>
      </c>
      <c r="C10" s="80">
        <f t="shared" si="1"/>
        <v>1368127</v>
      </c>
      <c r="D10" s="80">
        <f t="shared" si="1"/>
        <v>44512044</v>
      </c>
      <c r="E10" s="80">
        <f t="shared" si="1"/>
        <v>44288999</v>
      </c>
      <c r="F10" s="80">
        <f t="shared" si="1"/>
        <v>44288999</v>
      </c>
      <c r="G10" s="80">
        <f t="shared" si="1"/>
        <v>223045</v>
      </c>
    </row>
    <row r="11" spans="1:7" x14ac:dyDescent="0.25">
      <c r="A11" s="84" t="s">
        <v>287</v>
      </c>
      <c r="B11" s="80">
        <v>13096494</v>
      </c>
      <c r="C11" s="80">
        <v>865007</v>
      </c>
      <c r="D11" s="80">
        <f t="shared" ref="D11:D16" si="2">+B11+C11</f>
        <v>13961501</v>
      </c>
      <c r="E11" s="80">
        <v>13917261</v>
      </c>
      <c r="F11" s="80">
        <v>13917261</v>
      </c>
      <c r="G11" s="80">
        <f>D11-E11</f>
        <v>44240</v>
      </c>
    </row>
    <row r="12" spans="1:7" x14ac:dyDescent="0.25">
      <c r="A12" s="84" t="s">
        <v>288</v>
      </c>
      <c r="B12" s="80">
        <v>10329355</v>
      </c>
      <c r="C12" s="80">
        <v>515884</v>
      </c>
      <c r="D12" s="80">
        <f t="shared" si="2"/>
        <v>10845239</v>
      </c>
      <c r="E12" s="80">
        <v>10722122</v>
      </c>
      <c r="F12" s="80">
        <v>10722122</v>
      </c>
      <c r="G12" s="80">
        <f t="shared" ref="G12:G17" si="3">D12-E12</f>
        <v>123117</v>
      </c>
    </row>
    <row r="13" spans="1:7" x14ac:dyDescent="0.25">
      <c r="A13" s="84" t="s">
        <v>289</v>
      </c>
      <c r="B13" s="80">
        <v>3461171</v>
      </c>
      <c r="C13" s="80">
        <v>562862</v>
      </c>
      <c r="D13" s="80">
        <f t="shared" si="2"/>
        <v>4024033</v>
      </c>
      <c r="E13" s="80">
        <v>4021839</v>
      </c>
      <c r="F13" s="80">
        <v>4021839</v>
      </c>
      <c r="G13" s="80">
        <f t="shared" si="3"/>
        <v>2194</v>
      </c>
    </row>
    <row r="14" spans="1:7" x14ac:dyDescent="0.25">
      <c r="A14" s="84" t="s">
        <v>290</v>
      </c>
      <c r="B14" s="80">
        <v>4760487</v>
      </c>
      <c r="C14" s="80">
        <v>-119401</v>
      </c>
      <c r="D14" s="80">
        <f t="shared" si="2"/>
        <v>4641086</v>
      </c>
      <c r="E14" s="80">
        <v>4623559</v>
      </c>
      <c r="F14" s="80">
        <v>4623559</v>
      </c>
      <c r="G14" s="80">
        <f t="shared" si="3"/>
        <v>17527</v>
      </c>
    </row>
    <row r="15" spans="1:7" x14ac:dyDescent="0.25">
      <c r="A15" s="84" t="s">
        <v>291</v>
      </c>
      <c r="B15" s="80">
        <v>10082810</v>
      </c>
      <c r="C15" s="80">
        <v>682825</v>
      </c>
      <c r="D15" s="80">
        <f t="shared" si="2"/>
        <v>10765635</v>
      </c>
      <c r="E15" s="80">
        <v>10730068</v>
      </c>
      <c r="F15" s="80">
        <v>10730068</v>
      </c>
      <c r="G15" s="80">
        <f t="shared" si="3"/>
        <v>35567</v>
      </c>
    </row>
    <row r="16" spans="1:7" x14ac:dyDescent="0.25">
      <c r="A16" s="84" t="s">
        <v>292</v>
      </c>
      <c r="B16" s="80">
        <v>1000000</v>
      </c>
      <c r="C16" s="80">
        <v>-1000000</v>
      </c>
      <c r="D16" s="80">
        <f t="shared" si="2"/>
        <v>0</v>
      </c>
      <c r="E16" s="80">
        <v>0</v>
      </c>
      <c r="F16" s="80">
        <v>0</v>
      </c>
      <c r="G16" s="80">
        <f t="shared" si="3"/>
        <v>0</v>
      </c>
    </row>
    <row r="17" spans="1:7" x14ac:dyDescent="0.25">
      <c r="A17" s="84" t="s">
        <v>293</v>
      </c>
      <c r="B17" s="80">
        <v>413600</v>
      </c>
      <c r="C17" s="80">
        <v>-139050</v>
      </c>
      <c r="D17" s="80">
        <f>+B17+C17</f>
        <v>274550</v>
      </c>
      <c r="E17" s="80">
        <v>274150</v>
      </c>
      <c r="F17" s="80">
        <v>274150</v>
      </c>
      <c r="G17" s="80">
        <f t="shared" si="3"/>
        <v>400</v>
      </c>
    </row>
    <row r="18" spans="1:7" x14ac:dyDescent="0.25">
      <c r="A18" s="83" t="s">
        <v>294</v>
      </c>
      <c r="B18" s="80">
        <f t="shared" ref="B18:G18" si="4">SUM(B19:B27)</f>
        <v>8024938</v>
      </c>
      <c r="C18" s="80">
        <f t="shared" si="4"/>
        <v>1538385</v>
      </c>
      <c r="D18" s="80">
        <f t="shared" si="4"/>
        <v>9563323</v>
      </c>
      <c r="E18" s="80">
        <f t="shared" si="4"/>
        <v>9196168</v>
      </c>
      <c r="F18" s="80">
        <f t="shared" si="4"/>
        <v>8515654</v>
      </c>
      <c r="G18" s="80">
        <f t="shared" si="4"/>
        <v>367155</v>
      </c>
    </row>
    <row r="19" spans="1:7" x14ac:dyDescent="0.25">
      <c r="A19" s="84" t="s">
        <v>295</v>
      </c>
      <c r="B19" s="80">
        <v>765676</v>
      </c>
      <c r="C19" s="80">
        <v>-54112</v>
      </c>
      <c r="D19" s="80">
        <f t="shared" ref="D19:D27" si="5">+B19+C19</f>
        <v>711564</v>
      </c>
      <c r="E19" s="80">
        <v>667029</v>
      </c>
      <c r="F19" s="80">
        <v>666030</v>
      </c>
      <c r="G19" s="80">
        <f>D19-E19</f>
        <v>44535</v>
      </c>
    </row>
    <row r="20" spans="1:7" x14ac:dyDescent="0.25">
      <c r="A20" s="84" t="s">
        <v>296</v>
      </c>
      <c r="B20" s="80">
        <v>68830</v>
      </c>
      <c r="C20" s="80">
        <v>85886</v>
      </c>
      <c r="D20" s="80">
        <f t="shared" si="5"/>
        <v>154716</v>
      </c>
      <c r="E20" s="80">
        <v>118249</v>
      </c>
      <c r="F20" s="80">
        <v>118134</v>
      </c>
      <c r="G20" s="80">
        <f t="shared" ref="G20:G27" si="6">D20-E20</f>
        <v>36467</v>
      </c>
    </row>
    <row r="21" spans="1:7" x14ac:dyDescent="0.25">
      <c r="A21" s="84" t="s">
        <v>297</v>
      </c>
      <c r="B21" s="80">
        <v>0</v>
      </c>
      <c r="C21" s="80">
        <v>0</v>
      </c>
      <c r="D21" s="80">
        <f t="shared" si="5"/>
        <v>0</v>
      </c>
      <c r="E21" s="80">
        <v>0</v>
      </c>
      <c r="F21" s="80">
        <v>0</v>
      </c>
      <c r="G21" s="80">
        <f t="shared" si="6"/>
        <v>0</v>
      </c>
    </row>
    <row r="22" spans="1:7" x14ac:dyDescent="0.25">
      <c r="A22" s="84" t="s">
        <v>298</v>
      </c>
      <c r="B22" s="80">
        <v>2631993</v>
      </c>
      <c r="C22" s="80">
        <v>-279030</v>
      </c>
      <c r="D22" s="80">
        <f t="shared" si="5"/>
        <v>2352963</v>
      </c>
      <c r="E22" s="80">
        <v>2249705</v>
      </c>
      <c r="F22" s="80">
        <v>2179962</v>
      </c>
      <c r="G22" s="80">
        <f t="shared" si="6"/>
        <v>103258</v>
      </c>
    </row>
    <row r="23" spans="1:7" x14ac:dyDescent="0.25">
      <c r="A23" s="84" t="s">
        <v>299</v>
      </c>
      <c r="B23" s="80">
        <v>1297169</v>
      </c>
      <c r="C23" s="80">
        <v>139721</v>
      </c>
      <c r="D23" s="80">
        <f t="shared" si="5"/>
        <v>1436890</v>
      </c>
      <c r="E23" s="80">
        <v>1401757</v>
      </c>
      <c r="F23" s="80">
        <v>1401757</v>
      </c>
      <c r="G23" s="80">
        <f t="shared" si="6"/>
        <v>35133</v>
      </c>
    </row>
    <row r="24" spans="1:7" x14ac:dyDescent="0.25">
      <c r="A24" s="84" t="s">
        <v>300</v>
      </c>
      <c r="B24" s="80">
        <v>434363</v>
      </c>
      <c r="C24" s="80">
        <v>19949</v>
      </c>
      <c r="D24" s="80">
        <f t="shared" si="5"/>
        <v>454312</v>
      </c>
      <c r="E24" s="80">
        <v>394630</v>
      </c>
      <c r="F24" s="80">
        <v>388054</v>
      </c>
      <c r="G24" s="80">
        <f t="shared" si="6"/>
        <v>59682</v>
      </c>
    </row>
    <row r="25" spans="1:7" x14ac:dyDescent="0.25">
      <c r="A25" s="84" t="s">
        <v>301</v>
      </c>
      <c r="B25" s="80">
        <v>2285491</v>
      </c>
      <c r="C25" s="80">
        <v>1586526</v>
      </c>
      <c r="D25" s="80">
        <f t="shared" si="5"/>
        <v>3872017</v>
      </c>
      <c r="E25" s="80">
        <v>3843295</v>
      </c>
      <c r="F25" s="80">
        <v>3244612</v>
      </c>
      <c r="G25" s="80">
        <f t="shared" si="6"/>
        <v>28722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f t="shared" si="5"/>
        <v>0</v>
      </c>
      <c r="E26" s="80">
        <v>0</v>
      </c>
      <c r="F26" s="80">
        <v>0</v>
      </c>
      <c r="G26" s="80">
        <f t="shared" si="6"/>
        <v>0</v>
      </c>
    </row>
    <row r="27" spans="1:7" x14ac:dyDescent="0.25">
      <c r="A27" s="84" t="s">
        <v>303</v>
      </c>
      <c r="B27" s="80">
        <v>541416</v>
      </c>
      <c r="C27" s="80">
        <v>39445</v>
      </c>
      <c r="D27" s="80">
        <f t="shared" si="5"/>
        <v>580861</v>
      </c>
      <c r="E27" s="80">
        <v>521503</v>
      </c>
      <c r="F27" s="80">
        <v>517105</v>
      </c>
      <c r="G27" s="80">
        <f t="shared" si="6"/>
        <v>59358</v>
      </c>
    </row>
    <row r="28" spans="1:7" x14ac:dyDescent="0.25">
      <c r="A28" s="83" t="s">
        <v>304</v>
      </c>
      <c r="B28" s="80">
        <f>SUM(B29:B37)</f>
        <v>17116946</v>
      </c>
      <c r="C28" s="80">
        <f t="shared" ref="C28:G28" si="7">SUM(C29:C37)</f>
        <v>4035218</v>
      </c>
      <c r="D28" s="80">
        <f t="shared" si="7"/>
        <v>21152164</v>
      </c>
      <c r="E28" s="80">
        <f t="shared" si="7"/>
        <v>19450653</v>
      </c>
      <c r="F28" s="80">
        <f t="shared" si="7"/>
        <v>19173577</v>
      </c>
      <c r="G28" s="80">
        <f t="shared" si="7"/>
        <v>1701511</v>
      </c>
    </row>
    <row r="29" spans="1:7" x14ac:dyDescent="0.25">
      <c r="A29" s="84" t="s">
        <v>305</v>
      </c>
      <c r="B29" s="80">
        <v>6531392</v>
      </c>
      <c r="C29" s="80">
        <v>-557491</v>
      </c>
      <c r="D29" s="80">
        <f t="shared" ref="D29:D37" si="8">+B29+C29</f>
        <v>5973901</v>
      </c>
      <c r="E29" s="80">
        <v>5824924</v>
      </c>
      <c r="F29" s="80">
        <v>5824924</v>
      </c>
      <c r="G29" s="80">
        <f>D29-E29</f>
        <v>148977</v>
      </c>
    </row>
    <row r="30" spans="1:7" x14ac:dyDescent="0.25">
      <c r="A30" s="84" t="s">
        <v>306</v>
      </c>
      <c r="B30" s="80">
        <v>154600</v>
      </c>
      <c r="C30" s="80">
        <v>697783</v>
      </c>
      <c r="D30" s="80">
        <f t="shared" si="8"/>
        <v>852383</v>
      </c>
      <c r="E30" s="80">
        <v>842470</v>
      </c>
      <c r="F30" s="80">
        <v>842470</v>
      </c>
      <c r="G30" s="80">
        <f t="shared" ref="G30:G37" si="9">D30-E30</f>
        <v>9913</v>
      </c>
    </row>
    <row r="31" spans="1:7" x14ac:dyDescent="0.25">
      <c r="A31" s="84" t="s">
        <v>307</v>
      </c>
      <c r="B31" s="80">
        <v>4798994</v>
      </c>
      <c r="C31" s="80">
        <v>920280</v>
      </c>
      <c r="D31" s="80">
        <f t="shared" si="8"/>
        <v>5719274</v>
      </c>
      <c r="E31" s="80">
        <v>5663982</v>
      </c>
      <c r="F31" s="80">
        <v>5413982</v>
      </c>
      <c r="G31" s="80">
        <f t="shared" si="9"/>
        <v>55292</v>
      </c>
    </row>
    <row r="32" spans="1:7" x14ac:dyDescent="0.25">
      <c r="A32" s="84" t="s">
        <v>308</v>
      </c>
      <c r="B32" s="80">
        <v>393767</v>
      </c>
      <c r="C32" s="80">
        <v>-41088</v>
      </c>
      <c r="D32" s="80">
        <f t="shared" si="8"/>
        <v>352679</v>
      </c>
      <c r="E32" s="80">
        <v>352678</v>
      </c>
      <c r="F32" s="80">
        <v>327009</v>
      </c>
      <c r="G32" s="80">
        <f t="shared" si="9"/>
        <v>1</v>
      </c>
    </row>
    <row r="33" spans="1:7" x14ac:dyDescent="0.25">
      <c r="A33" s="84" t="s">
        <v>309</v>
      </c>
      <c r="B33" s="80">
        <v>3235929</v>
      </c>
      <c r="C33" s="80">
        <v>2331683</v>
      </c>
      <c r="D33" s="80">
        <f t="shared" si="8"/>
        <v>5567612</v>
      </c>
      <c r="E33" s="80">
        <v>4148034</v>
      </c>
      <c r="F33" s="80">
        <v>4147034</v>
      </c>
      <c r="G33" s="80">
        <f>+D33-E33</f>
        <v>1419578</v>
      </c>
    </row>
    <row r="34" spans="1:7" x14ac:dyDescent="0.25">
      <c r="A34" s="84" t="s">
        <v>310</v>
      </c>
      <c r="B34" s="80">
        <v>1087904</v>
      </c>
      <c r="C34" s="80">
        <v>218670</v>
      </c>
      <c r="D34" s="80">
        <f t="shared" si="8"/>
        <v>1306574</v>
      </c>
      <c r="E34" s="80">
        <v>1276014</v>
      </c>
      <c r="F34" s="80">
        <v>1276014</v>
      </c>
      <c r="G34" s="80">
        <f t="shared" si="9"/>
        <v>30560</v>
      </c>
    </row>
    <row r="35" spans="1:7" x14ac:dyDescent="0.25">
      <c r="A35" s="84" t="s">
        <v>311</v>
      </c>
      <c r="B35" s="80">
        <v>18988</v>
      </c>
      <c r="C35" s="80">
        <v>42261</v>
      </c>
      <c r="D35" s="80">
        <f t="shared" si="8"/>
        <v>61249</v>
      </c>
      <c r="E35" s="80">
        <v>49608</v>
      </c>
      <c r="F35" s="80">
        <v>49561</v>
      </c>
      <c r="G35" s="80">
        <f t="shared" si="9"/>
        <v>11641</v>
      </c>
    </row>
    <row r="36" spans="1:7" x14ac:dyDescent="0.25">
      <c r="A36" s="84" t="s">
        <v>312</v>
      </c>
      <c r="B36" s="80">
        <v>134293</v>
      </c>
      <c r="C36" s="80">
        <v>343450</v>
      </c>
      <c r="D36" s="80">
        <f t="shared" si="8"/>
        <v>477743</v>
      </c>
      <c r="E36" s="80">
        <v>472349</v>
      </c>
      <c r="F36" s="80">
        <v>471989</v>
      </c>
      <c r="G36" s="80">
        <f t="shared" si="9"/>
        <v>5394</v>
      </c>
    </row>
    <row r="37" spans="1:7" x14ac:dyDescent="0.25">
      <c r="A37" s="84" t="s">
        <v>313</v>
      </c>
      <c r="B37" s="80">
        <v>761079</v>
      </c>
      <c r="C37" s="80">
        <v>79670</v>
      </c>
      <c r="D37" s="80">
        <f t="shared" si="8"/>
        <v>840749</v>
      </c>
      <c r="E37" s="80">
        <v>820594</v>
      </c>
      <c r="F37" s="80">
        <v>820594</v>
      </c>
      <c r="G37" s="80">
        <f t="shared" si="9"/>
        <v>20155</v>
      </c>
    </row>
    <row r="38" spans="1:7" x14ac:dyDescent="0.25">
      <c r="A38" s="83" t="s">
        <v>314</v>
      </c>
      <c r="B38" s="80">
        <f>SUM(B39:B47)</f>
        <v>4291009</v>
      </c>
      <c r="C38" s="80">
        <f t="shared" ref="C38:G38" si="10">SUM(C39:C47)</f>
        <v>13202917</v>
      </c>
      <c r="D38" s="80">
        <f t="shared" si="10"/>
        <v>17493926</v>
      </c>
      <c r="E38" s="80">
        <f t="shared" si="10"/>
        <v>17488616</v>
      </c>
      <c r="F38" s="80">
        <f t="shared" si="10"/>
        <v>17488616</v>
      </c>
      <c r="G38" s="80">
        <f t="shared" si="10"/>
        <v>5310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/>
    </row>
    <row r="40" spans="1:7" x14ac:dyDescent="0.25">
      <c r="A40" s="84" t="s">
        <v>316</v>
      </c>
      <c r="B40" s="80"/>
      <c r="C40" s="80"/>
      <c r="D40" s="80"/>
      <c r="E40" s="80"/>
      <c r="F40" s="80"/>
      <c r="G40" s="80"/>
    </row>
    <row r="41" spans="1:7" x14ac:dyDescent="0.25">
      <c r="A41" s="84" t="s">
        <v>317</v>
      </c>
      <c r="B41" s="80"/>
      <c r="C41" s="80"/>
      <c r="D41" s="80"/>
      <c r="E41" s="80"/>
      <c r="F41" s="80"/>
      <c r="G41" s="80"/>
    </row>
    <row r="42" spans="1:7" x14ac:dyDescent="0.25">
      <c r="A42" s="84" t="s">
        <v>318</v>
      </c>
      <c r="B42" s="80">
        <v>4291009</v>
      </c>
      <c r="C42" s="80">
        <v>13202917</v>
      </c>
      <c r="D42" s="80">
        <f>+B42+C42</f>
        <v>17493926</v>
      </c>
      <c r="E42" s="80">
        <v>17488616</v>
      </c>
      <c r="F42" s="80">
        <v>17488616</v>
      </c>
      <c r="G42" s="80">
        <f>+D42-E42</f>
        <v>5310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/>
    </row>
    <row r="44" spans="1:7" x14ac:dyDescent="0.25">
      <c r="A44" s="84" t="s">
        <v>320</v>
      </c>
      <c r="B44" s="80"/>
      <c r="C44" s="80"/>
      <c r="D44" s="80"/>
      <c r="E44" s="80"/>
      <c r="F44" s="80"/>
      <c r="G44" s="80"/>
    </row>
    <row r="45" spans="1:7" x14ac:dyDescent="0.25">
      <c r="A45" s="84" t="s">
        <v>321</v>
      </c>
      <c r="B45" s="80"/>
      <c r="C45" s="80"/>
      <c r="D45" s="80"/>
      <c r="E45" s="80"/>
      <c r="F45" s="80"/>
      <c r="G45" s="80"/>
    </row>
    <row r="46" spans="1:7" x14ac:dyDescent="0.25">
      <c r="A46" s="84" t="s">
        <v>322</v>
      </c>
      <c r="B46" s="80"/>
      <c r="C46" s="80"/>
      <c r="D46" s="80"/>
      <c r="E46" s="80"/>
      <c r="F46" s="80"/>
      <c r="G46" s="80"/>
    </row>
    <row r="47" spans="1:7" x14ac:dyDescent="0.25">
      <c r="A47" s="84" t="s">
        <v>323</v>
      </c>
      <c r="B47" s="80"/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273000</v>
      </c>
      <c r="C48" s="80">
        <f t="shared" ref="C48:G48" si="11">SUM(C49:C57)</f>
        <v>2964835</v>
      </c>
      <c r="D48" s="80">
        <f t="shared" si="11"/>
        <v>3237835</v>
      </c>
      <c r="E48" s="80">
        <f t="shared" si="11"/>
        <v>2343449</v>
      </c>
      <c r="F48" s="80">
        <f t="shared" si="11"/>
        <v>2291964</v>
      </c>
      <c r="G48" s="80">
        <f t="shared" si="11"/>
        <v>894386</v>
      </c>
    </row>
    <row r="49" spans="1:7" x14ac:dyDescent="0.25">
      <c r="A49" s="84" t="s">
        <v>325</v>
      </c>
      <c r="B49" s="80"/>
      <c r="C49" s="80">
        <v>26681</v>
      </c>
      <c r="D49" s="80">
        <f>+B49+C49</f>
        <v>26681</v>
      </c>
      <c r="E49" s="80">
        <v>25894</v>
      </c>
      <c r="F49" s="80">
        <v>25894</v>
      </c>
      <c r="G49" s="80">
        <f>+D49-E49</f>
        <v>787</v>
      </c>
    </row>
    <row r="50" spans="1:7" x14ac:dyDescent="0.25">
      <c r="A50" s="84" t="s">
        <v>326</v>
      </c>
      <c r="B50" s="80">
        <v>118000</v>
      </c>
      <c r="C50" s="80">
        <v>676803</v>
      </c>
      <c r="D50" s="80">
        <f>+B50+C50</f>
        <v>794803</v>
      </c>
      <c r="E50" s="80">
        <v>782708</v>
      </c>
      <c r="F50" s="80">
        <v>731223</v>
      </c>
      <c r="G50" s="80">
        <f>+D50-E50</f>
        <v>12095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>
        <v>848000</v>
      </c>
      <c r="D52" s="80">
        <f>+B52+C52</f>
        <v>848000</v>
      </c>
      <c r="E52" s="80"/>
      <c r="F52" s="80"/>
      <c r="G52" s="80">
        <f>+D52-E52</f>
        <v>848000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>
        <v>155000</v>
      </c>
      <c r="C54" s="80">
        <v>1313354</v>
      </c>
      <c r="D54" s="80">
        <f>+B54+C54</f>
        <v>1468354</v>
      </c>
      <c r="E54" s="80">
        <v>1434850</v>
      </c>
      <c r="F54" s="80">
        <v>1434850</v>
      </c>
      <c r="G54" s="80">
        <f>+D54-E54</f>
        <v>33504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>
        <v>99997</v>
      </c>
      <c r="D57" s="80">
        <f>+B57+C57</f>
        <v>99997</v>
      </c>
      <c r="E57" s="80">
        <v>99997</v>
      </c>
      <c r="F57" s="80">
        <v>99997</v>
      </c>
      <c r="G57" s="80">
        <f>+D57-E57</f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2">SUM(C59:C61)</f>
        <v>0</v>
      </c>
      <c r="D58" s="80">
        <f t="shared" si="12"/>
        <v>0</v>
      </c>
      <c r="E58" s="80">
        <f t="shared" si="12"/>
        <v>0</v>
      </c>
      <c r="F58" s="80">
        <f t="shared" si="12"/>
        <v>0</v>
      </c>
      <c r="G58" s="80">
        <f t="shared" si="12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3293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14">SUM(C72:C74)</f>
        <v>0</v>
      </c>
      <c r="D71" s="80">
        <f t="shared" si="14"/>
        <v>0</v>
      </c>
      <c r="E71" s="80">
        <f t="shared" si="14"/>
        <v>0</v>
      </c>
      <c r="F71" s="80">
        <f t="shared" si="14"/>
        <v>0</v>
      </c>
      <c r="G71" s="80">
        <f t="shared" si="14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5">SUM(C76:C82)</f>
        <v>0</v>
      </c>
      <c r="D75" s="80">
        <f t="shared" si="15"/>
        <v>0</v>
      </c>
      <c r="E75" s="80">
        <f t="shared" si="15"/>
        <v>0</v>
      </c>
      <c r="F75" s="80">
        <f t="shared" si="15"/>
        <v>0</v>
      </c>
      <c r="G75" s="80">
        <f t="shared" si="15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6">SUM(C85,C93,C103,C113,C123,C133,C137,C146,C150)</f>
        <v>0</v>
      </c>
      <c r="D84" s="79">
        <f t="shared" si="16"/>
        <v>0</v>
      </c>
      <c r="E84" s="79">
        <f t="shared" si="16"/>
        <v>0</v>
      </c>
      <c r="F84" s="79">
        <f t="shared" si="16"/>
        <v>0</v>
      </c>
      <c r="G84" s="79">
        <f t="shared" si="16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7">SUM(C86:C92)</f>
        <v>0</v>
      </c>
      <c r="D85" s="80">
        <f t="shared" si="17"/>
        <v>0</v>
      </c>
      <c r="E85" s="80">
        <f t="shared" si="17"/>
        <v>0</v>
      </c>
      <c r="F85" s="80">
        <f t="shared" si="17"/>
        <v>0</v>
      </c>
      <c r="G85" s="80">
        <f t="shared" si="17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18">SUM(C94:C102)</f>
        <v>0</v>
      </c>
      <c r="D93" s="80">
        <f t="shared" si="18"/>
        <v>0</v>
      </c>
      <c r="E93" s="80">
        <f t="shared" si="18"/>
        <v>0</v>
      </c>
      <c r="F93" s="80">
        <f t="shared" si="18"/>
        <v>0</v>
      </c>
      <c r="G93" s="80">
        <f t="shared" si="18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9">SUM(D104:D112)</f>
        <v>0</v>
      </c>
      <c r="E103" s="80">
        <f t="shared" si="19"/>
        <v>0</v>
      </c>
      <c r="F103" s="80">
        <f t="shared" si="19"/>
        <v>0</v>
      </c>
      <c r="G103" s="80">
        <f t="shared" si="19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0">SUM(C114:C122)</f>
        <v>0</v>
      </c>
      <c r="D113" s="80">
        <f t="shared" si="20"/>
        <v>0</v>
      </c>
      <c r="E113" s="80">
        <f t="shared" si="20"/>
        <v>0</v>
      </c>
      <c r="F113" s="80">
        <f t="shared" si="20"/>
        <v>0</v>
      </c>
      <c r="G113" s="80">
        <f t="shared" si="20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1">SUM(C124:C132)</f>
        <v>0</v>
      </c>
      <c r="D123" s="80">
        <f t="shared" si="21"/>
        <v>0</v>
      </c>
      <c r="E123" s="80">
        <f t="shared" si="21"/>
        <v>0</v>
      </c>
      <c r="F123" s="80">
        <f t="shared" si="21"/>
        <v>0</v>
      </c>
      <c r="G123" s="80">
        <f t="shared" si="21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2">SUM(C134:C136)</f>
        <v>0</v>
      </c>
      <c r="D133" s="80">
        <f t="shared" si="22"/>
        <v>0</v>
      </c>
      <c r="E133" s="80">
        <f t="shared" si="22"/>
        <v>0</v>
      </c>
      <c r="F133" s="80">
        <f t="shared" si="22"/>
        <v>0</v>
      </c>
      <c r="G133" s="80">
        <f t="shared" si="22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3">SUM(C138:C142,C144:C145)</f>
        <v>0</v>
      </c>
      <c r="D137" s="80">
        <f t="shared" si="23"/>
        <v>0</v>
      </c>
      <c r="E137" s="80">
        <f t="shared" si="23"/>
        <v>0</v>
      </c>
      <c r="F137" s="80">
        <f t="shared" si="23"/>
        <v>0</v>
      </c>
      <c r="G137" s="80">
        <f t="shared" si="23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3293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4">SUM(C147:C149)</f>
        <v>0</v>
      </c>
      <c r="D146" s="80">
        <f t="shared" si="24"/>
        <v>0</v>
      </c>
      <c r="E146" s="80">
        <f t="shared" si="24"/>
        <v>0</v>
      </c>
      <c r="F146" s="80">
        <f t="shared" si="24"/>
        <v>0</v>
      </c>
      <c r="G146" s="80">
        <f t="shared" si="2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5">SUM(C151:C157)</f>
        <v>0</v>
      </c>
      <c r="D150" s="80">
        <f t="shared" si="25"/>
        <v>0</v>
      </c>
      <c r="E150" s="80">
        <f t="shared" si="25"/>
        <v>0</v>
      </c>
      <c r="F150" s="80">
        <f t="shared" si="25"/>
        <v>0</v>
      </c>
      <c r="G150" s="80">
        <f t="shared" si="25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72849810</v>
      </c>
      <c r="C159" s="79">
        <f t="shared" ref="C159:G159" si="26">C9+C84</f>
        <v>23109482</v>
      </c>
      <c r="D159" s="79">
        <f t="shared" si="26"/>
        <v>95959292</v>
      </c>
      <c r="E159" s="79">
        <f t="shared" si="26"/>
        <v>92767885</v>
      </c>
      <c r="F159" s="79">
        <f t="shared" si="26"/>
        <v>91758810</v>
      </c>
      <c r="G159" s="79">
        <f t="shared" si="26"/>
        <v>3191407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4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72849810</v>
      </c>
      <c r="Q2" s="18">
        <f>'Formato 6 a)'!C9</f>
        <v>23109482</v>
      </c>
      <c r="R2" s="18">
        <f>'Formato 6 a)'!D9</f>
        <v>95959292</v>
      </c>
      <c r="S2" s="18">
        <f>'Formato 6 a)'!E9</f>
        <v>92767885</v>
      </c>
      <c r="T2" s="18">
        <f>'Formato 6 a)'!F9</f>
        <v>91758810</v>
      </c>
      <c r="U2" s="18">
        <f>'Formato 6 a)'!G9</f>
        <v>3191407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43143917</v>
      </c>
      <c r="Q3" s="18">
        <f>'Formato 6 a)'!C10</f>
        <v>1368127</v>
      </c>
      <c r="R3" s="18">
        <f>'Formato 6 a)'!D10</f>
        <v>44512044</v>
      </c>
      <c r="S3" s="18">
        <f>'Formato 6 a)'!E10</f>
        <v>44288999</v>
      </c>
      <c r="T3" s="18">
        <f>'Formato 6 a)'!F10</f>
        <v>44288999</v>
      </c>
      <c r="U3" s="18">
        <f>'Formato 6 a)'!G10</f>
        <v>223045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13096494</v>
      </c>
      <c r="Q4" s="18">
        <f>'Formato 6 a)'!C11</f>
        <v>865007</v>
      </c>
      <c r="R4" s="18">
        <f>'Formato 6 a)'!D11</f>
        <v>13961501</v>
      </c>
      <c r="S4" s="18">
        <f>'Formato 6 a)'!E11</f>
        <v>13917261</v>
      </c>
      <c r="T4" s="18">
        <f>'Formato 6 a)'!F11</f>
        <v>13917261</v>
      </c>
      <c r="U4" s="18">
        <f>'Formato 6 a)'!G11</f>
        <v>44240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10329355</v>
      </c>
      <c r="Q5" s="18">
        <f>'Formato 6 a)'!C12</f>
        <v>515884</v>
      </c>
      <c r="R5" s="18">
        <f>'Formato 6 a)'!D12</f>
        <v>10845239</v>
      </c>
      <c r="S5" s="18">
        <f>'Formato 6 a)'!E12</f>
        <v>10722122</v>
      </c>
      <c r="T5" s="18">
        <f>'Formato 6 a)'!F12</f>
        <v>10722122</v>
      </c>
      <c r="U5" s="18">
        <f>'Formato 6 a)'!G12</f>
        <v>123117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3461171</v>
      </c>
      <c r="Q6" s="18">
        <f>'Formato 6 a)'!C13</f>
        <v>562862</v>
      </c>
      <c r="R6" s="18">
        <f>'Formato 6 a)'!D13</f>
        <v>4024033</v>
      </c>
      <c r="S6" s="18">
        <f>'Formato 6 a)'!E13</f>
        <v>4021839</v>
      </c>
      <c r="T6" s="18">
        <f>'Formato 6 a)'!F13</f>
        <v>4021839</v>
      </c>
      <c r="U6" s="18">
        <f>'Formato 6 a)'!G13</f>
        <v>2194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4760487</v>
      </c>
      <c r="Q7" s="18">
        <f>'Formato 6 a)'!C14</f>
        <v>-119401</v>
      </c>
      <c r="R7" s="18">
        <f>'Formato 6 a)'!D14</f>
        <v>4641086</v>
      </c>
      <c r="S7" s="18">
        <f>'Formato 6 a)'!E14</f>
        <v>4623559</v>
      </c>
      <c r="T7" s="18">
        <f>'Formato 6 a)'!F14</f>
        <v>4623559</v>
      </c>
      <c r="U7" s="18">
        <f>'Formato 6 a)'!G14</f>
        <v>17527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10082810</v>
      </c>
      <c r="Q8" s="18">
        <f>'Formato 6 a)'!C15</f>
        <v>682825</v>
      </c>
      <c r="R8" s="18">
        <f>'Formato 6 a)'!D15</f>
        <v>10765635</v>
      </c>
      <c r="S8" s="18">
        <f>'Formato 6 a)'!E15</f>
        <v>10730068</v>
      </c>
      <c r="T8" s="18">
        <f>'Formato 6 a)'!F15</f>
        <v>10730068</v>
      </c>
      <c r="U8" s="18">
        <f>'Formato 6 a)'!G15</f>
        <v>35567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1000000</v>
      </c>
      <c r="Q9" s="18">
        <f>'Formato 6 a)'!C16</f>
        <v>-1000000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413600</v>
      </c>
      <c r="Q10" s="18">
        <f>'Formato 6 a)'!C17</f>
        <v>-139050</v>
      </c>
      <c r="R10" s="18">
        <f>'Formato 6 a)'!D17</f>
        <v>274550</v>
      </c>
      <c r="S10" s="18">
        <f>'Formato 6 a)'!E17</f>
        <v>274150</v>
      </c>
      <c r="T10" s="18">
        <f>'Formato 6 a)'!F17</f>
        <v>274150</v>
      </c>
      <c r="U10" s="18">
        <f>'Formato 6 a)'!G17</f>
        <v>400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8024938</v>
      </c>
      <c r="Q11" s="18">
        <f>'Formato 6 a)'!C18</f>
        <v>1538385</v>
      </c>
      <c r="R11" s="18">
        <f>'Formato 6 a)'!D18</f>
        <v>9563323</v>
      </c>
      <c r="S11" s="18">
        <f>'Formato 6 a)'!E18</f>
        <v>9196168</v>
      </c>
      <c r="T11" s="18">
        <f>'Formato 6 a)'!F18</f>
        <v>8515654</v>
      </c>
      <c r="U11" s="18">
        <f>'Formato 6 a)'!G18</f>
        <v>367155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765676</v>
      </c>
      <c r="Q12" s="18">
        <f>'Formato 6 a)'!C19</f>
        <v>-54112</v>
      </c>
      <c r="R12" s="18">
        <f>'Formato 6 a)'!D19</f>
        <v>711564</v>
      </c>
      <c r="S12" s="18">
        <f>'Formato 6 a)'!E19</f>
        <v>667029</v>
      </c>
      <c r="T12" s="18">
        <f>'Formato 6 a)'!F19</f>
        <v>666030</v>
      </c>
      <c r="U12" s="18">
        <f>'Formato 6 a)'!G19</f>
        <v>44535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68830</v>
      </c>
      <c r="Q13" s="18">
        <f>'Formato 6 a)'!C20</f>
        <v>85886</v>
      </c>
      <c r="R13" s="18">
        <f>'Formato 6 a)'!D20</f>
        <v>154716</v>
      </c>
      <c r="S13" s="18">
        <f>'Formato 6 a)'!E20</f>
        <v>118249</v>
      </c>
      <c r="T13" s="18">
        <f>'Formato 6 a)'!F20</f>
        <v>118134</v>
      </c>
      <c r="U13" s="18">
        <f>'Formato 6 a)'!G20</f>
        <v>36467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2631993</v>
      </c>
      <c r="Q15" s="18">
        <f>'Formato 6 a)'!C22</f>
        <v>-279030</v>
      </c>
      <c r="R15" s="18">
        <f>'Formato 6 a)'!D22</f>
        <v>2352963</v>
      </c>
      <c r="S15" s="18">
        <f>'Formato 6 a)'!E22</f>
        <v>2249705</v>
      </c>
      <c r="T15" s="18">
        <f>'Formato 6 a)'!F22</f>
        <v>2179962</v>
      </c>
      <c r="U15" s="18">
        <f>'Formato 6 a)'!G22</f>
        <v>103258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1297169</v>
      </c>
      <c r="Q16" s="18">
        <f>'Formato 6 a)'!C23</f>
        <v>139721</v>
      </c>
      <c r="R16" s="18">
        <f>'Formato 6 a)'!D23</f>
        <v>1436890</v>
      </c>
      <c r="S16" s="18">
        <f>'Formato 6 a)'!E23</f>
        <v>1401757</v>
      </c>
      <c r="T16" s="18">
        <f>'Formato 6 a)'!F23</f>
        <v>1401757</v>
      </c>
      <c r="U16" s="18">
        <f>'Formato 6 a)'!G23</f>
        <v>35133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434363</v>
      </c>
      <c r="Q17" s="18">
        <f>'Formato 6 a)'!C24</f>
        <v>19949</v>
      </c>
      <c r="R17" s="18">
        <f>'Formato 6 a)'!D24</f>
        <v>454312</v>
      </c>
      <c r="S17" s="18">
        <f>'Formato 6 a)'!E24</f>
        <v>394630</v>
      </c>
      <c r="T17" s="18">
        <f>'Formato 6 a)'!F24</f>
        <v>388054</v>
      </c>
      <c r="U17" s="18">
        <f>'Formato 6 a)'!G24</f>
        <v>59682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2285491</v>
      </c>
      <c r="Q18" s="18">
        <f>'Formato 6 a)'!C25</f>
        <v>1586526</v>
      </c>
      <c r="R18" s="18">
        <f>'Formato 6 a)'!D25</f>
        <v>3872017</v>
      </c>
      <c r="S18" s="18">
        <f>'Formato 6 a)'!E25</f>
        <v>3843295</v>
      </c>
      <c r="T18" s="18">
        <f>'Formato 6 a)'!F25</f>
        <v>3244612</v>
      </c>
      <c r="U18" s="18">
        <f>'Formato 6 a)'!G25</f>
        <v>28722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541416</v>
      </c>
      <c r="Q20" s="18">
        <f>'Formato 6 a)'!C27</f>
        <v>39445</v>
      </c>
      <c r="R20" s="18">
        <f>'Formato 6 a)'!D27</f>
        <v>580861</v>
      </c>
      <c r="S20" s="18">
        <f>'Formato 6 a)'!E27</f>
        <v>521503</v>
      </c>
      <c r="T20" s="18">
        <f>'Formato 6 a)'!F27</f>
        <v>517105</v>
      </c>
      <c r="U20" s="18">
        <f>'Formato 6 a)'!G27</f>
        <v>59358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17116946</v>
      </c>
      <c r="Q21" s="18">
        <f>'Formato 6 a)'!C28</f>
        <v>4035218</v>
      </c>
      <c r="R21" s="18">
        <f>'Formato 6 a)'!D28</f>
        <v>21152164</v>
      </c>
      <c r="S21" s="18">
        <f>'Formato 6 a)'!E28</f>
        <v>19450653</v>
      </c>
      <c r="T21" s="18">
        <f>'Formato 6 a)'!F28</f>
        <v>19173577</v>
      </c>
      <c r="U21" s="18">
        <f>'Formato 6 a)'!G28</f>
        <v>1701511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6531392</v>
      </c>
      <c r="Q22" s="18">
        <f>'Formato 6 a)'!C29</f>
        <v>-557491</v>
      </c>
      <c r="R22" s="18">
        <f>'Formato 6 a)'!D29</f>
        <v>5973901</v>
      </c>
      <c r="S22" s="18">
        <f>'Formato 6 a)'!E29</f>
        <v>5824924</v>
      </c>
      <c r="T22" s="18">
        <f>'Formato 6 a)'!F29</f>
        <v>5824924</v>
      </c>
      <c r="U22" s="18">
        <f>'Formato 6 a)'!G29</f>
        <v>148977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154600</v>
      </c>
      <c r="Q23" s="18">
        <f>'Formato 6 a)'!C30</f>
        <v>697783</v>
      </c>
      <c r="R23" s="18">
        <f>'Formato 6 a)'!D30</f>
        <v>852383</v>
      </c>
      <c r="S23" s="18">
        <f>'Formato 6 a)'!E30</f>
        <v>842470</v>
      </c>
      <c r="T23" s="18">
        <f>'Formato 6 a)'!F30</f>
        <v>842470</v>
      </c>
      <c r="U23" s="18">
        <f>'Formato 6 a)'!G30</f>
        <v>9913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4798994</v>
      </c>
      <c r="Q24" s="18">
        <f>'Formato 6 a)'!C31</f>
        <v>920280</v>
      </c>
      <c r="R24" s="18">
        <f>'Formato 6 a)'!D31</f>
        <v>5719274</v>
      </c>
      <c r="S24" s="18">
        <f>'Formato 6 a)'!E31</f>
        <v>5663982</v>
      </c>
      <c r="T24" s="18">
        <f>'Formato 6 a)'!F31</f>
        <v>5413982</v>
      </c>
      <c r="U24" s="18">
        <f>'Formato 6 a)'!G31</f>
        <v>55292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393767</v>
      </c>
      <c r="Q25" s="18">
        <f>'Formato 6 a)'!C32</f>
        <v>-41088</v>
      </c>
      <c r="R25" s="18">
        <f>'Formato 6 a)'!D32</f>
        <v>352679</v>
      </c>
      <c r="S25" s="18">
        <f>'Formato 6 a)'!E32</f>
        <v>352678</v>
      </c>
      <c r="T25" s="18">
        <f>'Formato 6 a)'!F32</f>
        <v>327009</v>
      </c>
      <c r="U25" s="18">
        <f>'Formato 6 a)'!G32</f>
        <v>1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3235929</v>
      </c>
      <c r="Q26" s="18">
        <f>'Formato 6 a)'!C33</f>
        <v>2331683</v>
      </c>
      <c r="R26" s="18">
        <f>'Formato 6 a)'!D33</f>
        <v>5567612</v>
      </c>
      <c r="S26" s="18">
        <f>'Formato 6 a)'!E33</f>
        <v>4148034</v>
      </c>
      <c r="T26" s="18">
        <f>'Formato 6 a)'!F33</f>
        <v>4147034</v>
      </c>
      <c r="U26" s="18">
        <f>'Formato 6 a)'!G33</f>
        <v>1419578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1087904</v>
      </c>
      <c r="Q27" s="18">
        <f>'Formato 6 a)'!C34</f>
        <v>218670</v>
      </c>
      <c r="R27" s="18">
        <f>'Formato 6 a)'!D34</f>
        <v>1306574</v>
      </c>
      <c r="S27" s="18">
        <f>'Formato 6 a)'!E34</f>
        <v>1276014</v>
      </c>
      <c r="T27" s="18">
        <f>'Formato 6 a)'!F34</f>
        <v>1276014</v>
      </c>
      <c r="U27" s="18">
        <f>'Formato 6 a)'!G34</f>
        <v>30560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18988</v>
      </c>
      <c r="Q28" s="18">
        <f>'Formato 6 a)'!C35</f>
        <v>42261</v>
      </c>
      <c r="R28" s="18">
        <f>'Formato 6 a)'!D35</f>
        <v>61249</v>
      </c>
      <c r="S28" s="18">
        <f>'Formato 6 a)'!E35</f>
        <v>49608</v>
      </c>
      <c r="T28" s="18">
        <f>'Formato 6 a)'!F35</f>
        <v>49561</v>
      </c>
      <c r="U28" s="18">
        <f>'Formato 6 a)'!G35</f>
        <v>11641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134293</v>
      </c>
      <c r="Q29" s="18">
        <f>'Formato 6 a)'!C36</f>
        <v>343450</v>
      </c>
      <c r="R29" s="18">
        <f>'Formato 6 a)'!D36</f>
        <v>477743</v>
      </c>
      <c r="S29" s="18">
        <f>'Formato 6 a)'!E36</f>
        <v>472349</v>
      </c>
      <c r="T29" s="18">
        <f>'Formato 6 a)'!F36</f>
        <v>471989</v>
      </c>
      <c r="U29" s="18">
        <f>'Formato 6 a)'!G36</f>
        <v>5394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761079</v>
      </c>
      <c r="Q30" s="18">
        <f>'Formato 6 a)'!C37</f>
        <v>79670</v>
      </c>
      <c r="R30" s="18">
        <f>'Formato 6 a)'!D37</f>
        <v>840749</v>
      </c>
      <c r="S30" s="18">
        <f>'Formato 6 a)'!E37</f>
        <v>820594</v>
      </c>
      <c r="T30" s="18">
        <f>'Formato 6 a)'!F37</f>
        <v>820594</v>
      </c>
      <c r="U30" s="18">
        <f>'Formato 6 a)'!G37</f>
        <v>20155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4291009</v>
      </c>
      <c r="Q31" s="18">
        <f>'Formato 6 a)'!C38</f>
        <v>13202917</v>
      </c>
      <c r="R31" s="18">
        <f>'Formato 6 a)'!D38</f>
        <v>17493926</v>
      </c>
      <c r="S31" s="18">
        <f>'Formato 6 a)'!E38</f>
        <v>17488616</v>
      </c>
      <c r="T31" s="18">
        <f>'Formato 6 a)'!F38</f>
        <v>17488616</v>
      </c>
      <c r="U31" s="18">
        <f>'Formato 6 a)'!G38</f>
        <v>5310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4291009</v>
      </c>
      <c r="Q35" s="18">
        <f>'Formato 6 a)'!C42</f>
        <v>13202917</v>
      </c>
      <c r="R35" s="18">
        <f>'Formato 6 a)'!D42</f>
        <v>17493926</v>
      </c>
      <c r="S35" s="18">
        <f>'Formato 6 a)'!E42</f>
        <v>17488616</v>
      </c>
      <c r="T35" s="18">
        <f>'Formato 6 a)'!F42</f>
        <v>17488616</v>
      </c>
      <c r="U35" s="18">
        <f>'Formato 6 a)'!G42</f>
        <v>5310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273000</v>
      </c>
      <c r="Q41" s="18">
        <f>'Formato 6 a)'!C48</f>
        <v>2964835</v>
      </c>
      <c r="R41" s="18">
        <f>'Formato 6 a)'!D48</f>
        <v>3237835</v>
      </c>
      <c r="S41" s="18">
        <f>'Formato 6 a)'!E48</f>
        <v>2343449</v>
      </c>
      <c r="T41" s="18">
        <f>'Formato 6 a)'!F48</f>
        <v>2291964</v>
      </c>
      <c r="U41" s="18">
        <f>'Formato 6 a)'!G48</f>
        <v>894386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0</v>
      </c>
      <c r="Q42" s="18">
        <f>'Formato 6 a)'!C49</f>
        <v>26681</v>
      </c>
      <c r="R42" s="18">
        <f>'Formato 6 a)'!D49</f>
        <v>26681</v>
      </c>
      <c r="S42" s="18">
        <f>'Formato 6 a)'!E49</f>
        <v>25894</v>
      </c>
      <c r="T42" s="18">
        <f>'Formato 6 a)'!F49</f>
        <v>25894</v>
      </c>
      <c r="U42" s="18">
        <f>'Formato 6 a)'!G49</f>
        <v>787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118000</v>
      </c>
      <c r="Q43" s="18">
        <f>'Formato 6 a)'!C50</f>
        <v>676803</v>
      </c>
      <c r="R43" s="18">
        <f>'Formato 6 a)'!D50</f>
        <v>794803</v>
      </c>
      <c r="S43" s="18">
        <f>'Formato 6 a)'!E50</f>
        <v>782708</v>
      </c>
      <c r="T43" s="18">
        <f>'Formato 6 a)'!F50</f>
        <v>731223</v>
      </c>
      <c r="U43" s="18">
        <f>'Formato 6 a)'!G50</f>
        <v>12095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848000</v>
      </c>
      <c r="R45" s="18">
        <f>'Formato 6 a)'!D52</f>
        <v>848000</v>
      </c>
      <c r="S45" s="18">
        <f>'Formato 6 a)'!E52</f>
        <v>0</v>
      </c>
      <c r="T45" s="18">
        <f>'Formato 6 a)'!F52</f>
        <v>0</v>
      </c>
      <c r="U45" s="18">
        <f>'Formato 6 a)'!G52</f>
        <v>848000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155000</v>
      </c>
      <c r="Q47" s="18">
        <f>'Formato 6 a)'!C54</f>
        <v>1313354</v>
      </c>
      <c r="R47" s="18">
        <f>'Formato 6 a)'!D54</f>
        <v>1468354</v>
      </c>
      <c r="S47" s="18">
        <f>'Formato 6 a)'!E54</f>
        <v>1434850</v>
      </c>
      <c r="T47" s="18">
        <f>'Formato 6 a)'!F54</f>
        <v>1434850</v>
      </c>
      <c r="U47" s="18">
        <f>'Formato 6 a)'!G54</f>
        <v>33504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99997</v>
      </c>
      <c r="R50" s="18">
        <f>'Formato 6 a)'!D57</f>
        <v>99997</v>
      </c>
      <c r="S50" s="18">
        <f>'Formato 6 a)'!E57</f>
        <v>99997</v>
      </c>
      <c r="T50" s="18">
        <f>'Formato 6 a)'!F57</f>
        <v>99997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72849810</v>
      </c>
      <c r="Q150">
        <f>'Formato 6 a)'!C159</f>
        <v>23109482</v>
      </c>
      <c r="R150">
        <f>'Formato 6 a)'!D159</f>
        <v>95959292</v>
      </c>
      <c r="S150">
        <f>'Formato 6 a)'!E159</f>
        <v>92767885</v>
      </c>
      <c r="T150">
        <f>'Formato 6 a)'!F159</f>
        <v>91758810</v>
      </c>
      <c r="U150">
        <f>'Formato 6 a)'!G159</f>
        <v>3191407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73"/>
  <sheetViews>
    <sheetView showGridLines="0" zoomScale="145" zoomScaleNormal="145" workbookViewId="0">
      <selection sqref="A1:G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4" t="s">
        <v>3282</v>
      </c>
      <c r="B1" s="174"/>
      <c r="C1" s="174"/>
      <c r="D1" s="174"/>
      <c r="E1" s="174"/>
      <c r="F1" s="174"/>
      <c r="G1" s="174"/>
    </row>
    <row r="2" spans="1:7" ht="14.25" x14ac:dyDescent="0.45">
      <c r="A2" s="155" t="str">
        <f>ENTE_PUBLICO_A</f>
        <v>Comisión Municipal de Deporte y Cultura Física de León,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277</v>
      </c>
      <c r="B3" s="159"/>
      <c r="C3" s="159"/>
      <c r="D3" s="159"/>
      <c r="E3" s="159"/>
      <c r="F3" s="159"/>
      <c r="G3" s="160"/>
    </row>
    <row r="4" spans="1:7" x14ac:dyDescent="0.25">
      <c r="A4" s="158" t="s">
        <v>431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31 de diciembre de 2021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0</v>
      </c>
      <c r="B7" s="172" t="s">
        <v>279</v>
      </c>
      <c r="C7" s="172"/>
      <c r="D7" s="172"/>
      <c r="E7" s="172"/>
      <c r="F7" s="172"/>
      <c r="G7" s="176" t="s">
        <v>280</v>
      </c>
    </row>
    <row r="8" spans="1:7" ht="30" x14ac:dyDescent="0.25">
      <c r="A8" s="17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5"/>
    </row>
    <row r="9" spans="1:7" ht="14.25" x14ac:dyDescent="0.45">
      <c r="A9" s="52" t="s">
        <v>432</v>
      </c>
      <c r="B9" s="59">
        <f>SUM(B10:GASTO_NE_FIN_01)</f>
        <v>72849810</v>
      </c>
      <c r="C9" s="59">
        <f>SUM(C10:GASTO_NE_FIN_02)</f>
        <v>23109481</v>
      </c>
      <c r="D9" s="59">
        <f>SUM(D10:GASTO_NE_FIN_03)</f>
        <v>95959291</v>
      </c>
      <c r="E9" s="59">
        <f>SUM(E10:GASTO_NE_FIN_04)</f>
        <v>92767886</v>
      </c>
      <c r="F9" s="59">
        <f>SUM(F10:GASTO_NE_FIN_05)</f>
        <v>91756811</v>
      </c>
      <c r="G9" s="59">
        <f>SUM(G10:GASTO_NE_FIN_06)</f>
        <v>3191405</v>
      </c>
    </row>
    <row r="10" spans="1:7" s="24" customFormat="1" x14ac:dyDescent="0.25">
      <c r="A10" s="144" t="s">
        <v>3295</v>
      </c>
      <c r="B10" s="60">
        <v>11864372</v>
      </c>
      <c r="C10" s="60">
        <v>11877023</v>
      </c>
      <c r="D10" s="60">
        <f>+B10+C10</f>
        <v>23741395</v>
      </c>
      <c r="E10" s="60">
        <v>23678261</v>
      </c>
      <c r="F10" s="60">
        <v>23619104</v>
      </c>
      <c r="G10" s="77">
        <f>+D10-E10</f>
        <v>63134</v>
      </c>
    </row>
    <row r="11" spans="1:7" s="24" customFormat="1" x14ac:dyDescent="0.25">
      <c r="A11" s="144" t="s">
        <v>3296</v>
      </c>
      <c r="B11" s="60">
        <v>655569</v>
      </c>
      <c r="C11" s="60">
        <v>64533</v>
      </c>
      <c r="D11" s="60">
        <f t="shared" ref="D11:D39" si="0">+B11+C11</f>
        <v>720102</v>
      </c>
      <c r="E11" s="60">
        <v>717148</v>
      </c>
      <c r="F11" s="60">
        <v>717148</v>
      </c>
      <c r="G11" s="77">
        <f t="shared" ref="G11:G39" si="1">+D11-E11</f>
        <v>2954</v>
      </c>
    </row>
    <row r="12" spans="1:7" s="24" customFormat="1" x14ac:dyDescent="0.25">
      <c r="A12" s="144" t="s">
        <v>3297</v>
      </c>
      <c r="B12" s="60">
        <v>116306</v>
      </c>
      <c r="C12" s="60">
        <v>1480</v>
      </c>
      <c r="D12" s="60">
        <f t="shared" si="0"/>
        <v>117786</v>
      </c>
      <c r="E12" s="60">
        <v>111391</v>
      </c>
      <c r="F12" s="60">
        <v>111391</v>
      </c>
      <c r="G12" s="77">
        <f t="shared" si="1"/>
        <v>6395</v>
      </c>
    </row>
    <row r="13" spans="1:7" s="24" customFormat="1" x14ac:dyDescent="0.25">
      <c r="A13" s="144" t="s">
        <v>3298</v>
      </c>
      <c r="B13" s="60">
        <v>4615206</v>
      </c>
      <c r="C13" s="60">
        <v>-116746</v>
      </c>
      <c r="D13" s="60">
        <f t="shared" si="0"/>
        <v>4498460</v>
      </c>
      <c r="E13" s="60">
        <v>4496446</v>
      </c>
      <c r="F13" s="60">
        <v>4496446</v>
      </c>
      <c r="G13" s="77">
        <f t="shared" si="1"/>
        <v>2014</v>
      </c>
    </row>
    <row r="14" spans="1:7" s="24" customFormat="1" x14ac:dyDescent="0.25">
      <c r="A14" s="144" t="s">
        <v>3299</v>
      </c>
      <c r="B14" s="60">
        <v>4265904</v>
      </c>
      <c r="C14" s="60">
        <v>52947</v>
      </c>
      <c r="D14" s="60">
        <f t="shared" si="0"/>
        <v>4318851</v>
      </c>
      <c r="E14" s="60">
        <v>4314431</v>
      </c>
      <c r="F14" s="60">
        <v>4314431</v>
      </c>
      <c r="G14" s="77">
        <f t="shared" si="1"/>
        <v>4420</v>
      </c>
    </row>
    <row r="15" spans="1:7" s="24" customFormat="1" x14ac:dyDescent="0.25">
      <c r="A15" s="144" t="s">
        <v>3300</v>
      </c>
      <c r="B15" s="60">
        <v>1555185</v>
      </c>
      <c r="C15" s="60">
        <v>58380</v>
      </c>
      <c r="D15" s="60">
        <f t="shared" si="0"/>
        <v>1613565</v>
      </c>
      <c r="E15" s="60">
        <v>1603333</v>
      </c>
      <c r="F15" s="60">
        <v>1549813</v>
      </c>
      <c r="G15" s="77">
        <f t="shared" si="1"/>
        <v>10232</v>
      </c>
    </row>
    <row r="16" spans="1:7" s="24" customFormat="1" x14ac:dyDescent="0.25">
      <c r="A16" s="144" t="s">
        <v>3301</v>
      </c>
      <c r="B16" s="60">
        <v>409036</v>
      </c>
      <c r="C16" s="60">
        <v>46092</v>
      </c>
      <c r="D16" s="60">
        <f t="shared" si="0"/>
        <v>455128</v>
      </c>
      <c r="E16" s="60">
        <v>451439</v>
      </c>
      <c r="F16" s="60">
        <v>451439</v>
      </c>
      <c r="G16" s="77">
        <f t="shared" si="1"/>
        <v>3689</v>
      </c>
    </row>
    <row r="17" spans="1:7" s="24" customFormat="1" x14ac:dyDescent="0.25">
      <c r="A17" s="144" t="s">
        <v>3302</v>
      </c>
      <c r="B17" s="60">
        <v>10438</v>
      </c>
      <c r="C17" s="60">
        <v>801</v>
      </c>
      <c r="D17" s="60">
        <f t="shared" si="0"/>
        <v>11239</v>
      </c>
      <c r="E17" s="60">
        <v>9596</v>
      </c>
      <c r="F17" s="60">
        <v>9596</v>
      </c>
      <c r="G17" s="77">
        <f t="shared" si="1"/>
        <v>1643</v>
      </c>
    </row>
    <row r="18" spans="1:7" s="24" customFormat="1" x14ac:dyDescent="0.25">
      <c r="A18" s="144" t="s">
        <v>3303</v>
      </c>
      <c r="B18" s="60">
        <v>3544555</v>
      </c>
      <c r="C18" s="60">
        <v>736730</v>
      </c>
      <c r="D18" s="60">
        <f t="shared" si="0"/>
        <v>4281285</v>
      </c>
      <c r="E18" s="60">
        <v>4199183</v>
      </c>
      <c r="F18" s="60">
        <v>4198089</v>
      </c>
      <c r="G18" s="77">
        <f t="shared" si="1"/>
        <v>82102</v>
      </c>
    </row>
    <row r="19" spans="1:7" s="24" customFormat="1" x14ac:dyDescent="0.25">
      <c r="A19" s="144" t="s">
        <v>3304</v>
      </c>
      <c r="B19" s="60">
        <v>653739</v>
      </c>
      <c r="C19" s="60">
        <v>34738</v>
      </c>
      <c r="D19" s="60">
        <f t="shared" si="0"/>
        <v>688477</v>
      </c>
      <c r="E19" s="60">
        <v>686263</v>
      </c>
      <c r="F19" s="60">
        <v>686263</v>
      </c>
      <c r="G19" s="77">
        <f t="shared" si="1"/>
        <v>2214</v>
      </c>
    </row>
    <row r="20" spans="1:7" s="24" customFormat="1" x14ac:dyDescent="0.25">
      <c r="A20" s="144" t="s">
        <v>3305</v>
      </c>
      <c r="B20" s="60">
        <v>1016212</v>
      </c>
      <c r="C20" s="60">
        <v>120080</v>
      </c>
      <c r="D20" s="60">
        <f t="shared" si="0"/>
        <v>1136292</v>
      </c>
      <c r="E20" s="60">
        <v>1120053</v>
      </c>
      <c r="F20" s="60">
        <v>1120053</v>
      </c>
      <c r="G20" s="77">
        <f t="shared" si="1"/>
        <v>16239</v>
      </c>
    </row>
    <row r="21" spans="1:7" s="24" customFormat="1" x14ac:dyDescent="0.25">
      <c r="A21" s="144" t="s">
        <v>3306</v>
      </c>
      <c r="B21" s="60">
        <v>1955264</v>
      </c>
      <c r="C21" s="60">
        <v>-537110</v>
      </c>
      <c r="D21" s="60">
        <f t="shared" si="0"/>
        <v>1418154</v>
      </c>
      <c r="E21" s="60">
        <v>1401232</v>
      </c>
      <c r="F21" s="60">
        <v>1401208</v>
      </c>
      <c r="G21" s="77">
        <f t="shared" si="1"/>
        <v>16922</v>
      </c>
    </row>
    <row r="22" spans="1:7" s="24" customFormat="1" x14ac:dyDescent="0.25">
      <c r="A22" s="144" t="s">
        <v>3307</v>
      </c>
      <c r="B22" s="60">
        <v>765416</v>
      </c>
      <c r="C22" s="60">
        <v>732633</v>
      </c>
      <c r="D22" s="60">
        <f t="shared" si="0"/>
        <v>1498049</v>
      </c>
      <c r="E22" s="60">
        <v>1432323</v>
      </c>
      <c r="F22" s="60">
        <v>1424793</v>
      </c>
      <c r="G22" s="77">
        <f t="shared" si="1"/>
        <v>65726</v>
      </c>
    </row>
    <row r="23" spans="1:7" s="24" customFormat="1" x14ac:dyDescent="0.25">
      <c r="A23" s="144" t="s">
        <v>3308</v>
      </c>
      <c r="B23" s="60">
        <v>142175</v>
      </c>
      <c r="C23" s="60">
        <v>-690</v>
      </c>
      <c r="D23" s="60">
        <f t="shared" si="0"/>
        <v>141485</v>
      </c>
      <c r="E23" s="60">
        <v>141485</v>
      </c>
      <c r="F23" s="60">
        <v>141485</v>
      </c>
      <c r="G23" s="77">
        <f t="shared" si="1"/>
        <v>0</v>
      </c>
    </row>
    <row r="24" spans="1:7" s="24" customFormat="1" x14ac:dyDescent="0.25">
      <c r="A24" s="144" t="s">
        <v>3309</v>
      </c>
      <c r="B24" s="60">
        <v>0</v>
      </c>
      <c r="C24" s="60">
        <v>3736197</v>
      </c>
      <c r="D24" s="60">
        <f t="shared" si="0"/>
        <v>3736197</v>
      </c>
      <c r="E24" s="60">
        <v>3724148</v>
      </c>
      <c r="F24" s="60">
        <v>3302468</v>
      </c>
      <c r="G24" s="77">
        <f t="shared" si="1"/>
        <v>12049</v>
      </c>
    </row>
    <row r="25" spans="1:7" s="24" customFormat="1" x14ac:dyDescent="0.25">
      <c r="A25" s="144" t="s">
        <v>3310</v>
      </c>
      <c r="B25" s="60">
        <v>1008013</v>
      </c>
      <c r="C25" s="60">
        <v>176390</v>
      </c>
      <c r="D25" s="60">
        <f t="shared" si="0"/>
        <v>1184403</v>
      </c>
      <c r="E25" s="60">
        <v>1101653</v>
      </c>
      <c r="F25" s="60">
        <v>1041797</v>
      </c>
      <c r="G25" s="77">
        <f t="shared" si="1"/>
        <v>82750</v>
      </c>
    </row>
    <row r="26" spans="1:7" s="24" customFormat="1" x14ac:dyDescent="0.25">
      <c r="A26" s="144" t="s">
        <v>3311</v>
      </c>
      <c r="B26" s="60">
        <v>678061</v>
      </c>
      <c r="C26" s="60">
        <v>68798</v>
      </c>
      <c r="D26" s="60">
        <f t="shared" si="0"/>
        <v>746859</v>
      </c>
      <c r="E26" s="60">
        <v>744106</v>
      </c>
      <c r="F26" s="60">
        <v>744106</v>
      </c>
      <c r="G26" s="77">
        <f t="shared" si="1"/>
        <v>2753</v>
      </c>
    </row>
    <row r="27" spans="1:7" s="24" customFormat="1" x14ac:dyDescent="0.25">
      <c r="A27" s="144" t="s">
        <v>3312</v>
      </c>
      <c r="B27" s="60">
        <v>307730</v>
      </c>
      <c r="C27" s="60">
        <v>4337</v>
      </c>
      <c r="D27" s="60">
        <f t="shared" si="0"/>
        <v>312067</v>
      </c>
      <c r="E27" s="60">
        <v>309530</v>
      </c>
      <c r="F27" s="60">
        <v>309530</v>
      </c>
      <c r="G27" s="77">
        <f t="shared" si="1"/>
        <v>2537</v>
      </c>
    </row>
    <row r="28" spans="1:7" s="24" customFormat="1" x14ac:dyDescent="0.25">
      <c r="A28" s="144" t="s">
        <v>3313</v>
      </c>
      <c r="B28" s="60">
        <v>6849119</v>
      </c>
      <c r="C28" s="60">
        <v>1275762</v>
      </c>
      <c r="D28" s="60">
        <f t="shared" si="0"/>
        <v>8124881</v>
      </c>
      <c r="E28" s="60">
        <v>8092407</v>
      </c>
      <c r="F28" s="60">
        <v>8092407</v>
      </c>
      <c r="G28" s="77">
        <f t="shared" si="1"/>
        <v>32474</v>
      </c>
    </row>
    <row r="29" spans="1:7" s="24" customFormat="1" x14ac:dyDescent="0.25">
      <c r="A29" s="144" t="s">
        <v>3314</v>
      </c>
      <c r="B29" s="60">
        <v>81061</v>
      </c>
      <c r="C29" s="60">
        <v>75823</v>
      </c>
      <c r="D29" s="60">
        <f t="shared" si="0"/>
        <v>156884</v>
      </c>
      <c r="E29" s="60">
        <v>146355</v>
      </c>
      <c r="F29" s="60">
        <v>146355</v>
      </c>
      <c r="G29" s="77">
        <f t="shared" si="1"/>
        <v>10529</v>
      </c>
    </row>
    <row r="30" spans="1:7" s="24" customFormat="1" x14ac:dyDescent="0.25">
      <c r="A30" s="144" t="s">
        <v>3315</v>
      </c>
      <c r="B30" s="60">
        <v>5935313</v>
      </c>
      <c r="C30" s="60">
        <v>953933</v>
      </c>
      <c r="D30" s="60">
        <f t="shared" si="0"/>
        <v>6889246</v>
      </c>
      <c r="E30" s="60">
        <v>5985024</v>
      </c>
      <c r="F30" s="60">
        <v>5907206</v>
      </c>
      <c r="G30" s="77">
        <f t="shared" si="1"/>
        <v>904222</v>
      </c>
    </row>
    <row r="31" spans="1:7" s="24" customFormat="1" x14ac:dyDescent="0.25">
      <c r="A31" s="144" t="s">
        <v>3316</v>
      </c>
      <c r="B31" s="60">
        <v>3744513</v>
      </c>
      <c r="C31" s="60">
        <v>910938</v>
      </c>
      <c r="D31" s="60">
        <f t="shared" si="0"/>
        <v>4655451</v>
      </c>
      <c r="E31" s="60">
        <v>4464348</v>
      </c>
      <c r="F31" s="60">
        <v>4442770</v>
      </c>
      <c r="G31" s="77">
        <f t="shared" si="1"/>
        <v>191103</v>
      </c>
    </row>
    <row r="32" spans="1:7" s="24" customFormat="1" x14ac:dyDescent="0.25">
      <c r="A32" s="144" t="s">
        <v>3317</v>
      </c>
      <c r="B32" s="60">
        <v>11006919</v>
      </c>
      <c r="C32" s="60">
        <v>1831951</v>
      </c>
      <c r="D32" s="60">
        <f t="shared" si="0"/>
        <v>12838870</v>
      </c>
      <c r="E32" s="60">
        <v>12078756</v>
      </c>
      <c r="F32" s="60">
        <v>11984033</v>
      </c>
      <c r="G32" s="77">
        <f t="shared" si="1"/>
        <v>760114</v>
      </c>
    </row>
    <row r="33" spans="1:7" s="24" customFormat="1" x14ac:dyDescent="0.25">
      <c r="A33" s="144" t="s">
        <v>3318</v>
      </c>
      <c r="B33" s="60">
        <v>2145810</v>
      </c>
      <c r="C33" s="60">
        <v>786438</v>
      </c>
      <c r="D33" s="60">
        <f t="shared" si="0"/>
        <v>2932248</v>
      </c>
      <c r="E33" s="60">
        <v>2655002</v>
      </c>
      <c r="F33" s="60">
        <v>2633834</v>
      </c>
      <c r="G33" s="77">
        <f t="shared" si="1"/>
        <v>277246</v>
      </c>
    </row>
    <row r="34" spans="1:7" s="24" customFormat="1" x14ac:dyDescent="0.25">
      <c r="A34" s="144" t="s">
        <v>3319</v>
      </c>
      <c r="B34" s="60">
        <v>1413519</v>
      </c>
      <c r="C34" s="60">
        <v>-36526</v>
      </c>
      <c r="D34" s="60">
        <f t="shared" si="0"/>
        <v>1376993</v>
      </c>
      <c r="E34" s="60">
        <v>1285904</v>
      </c>
      <c r="F34" s="60">
        <v>1266947</v>
      </c>
      <c r="G34" s="77">
        <f t="shared" si="1"/>
        <v>91089</v>
      </c>
    </row>
    <row r="35" spans="1:7" s="24" customFormat="1" x14ac:dyDescent="0.25">
      <c r="A35" s="144" t="s">
        <v>3320</v>
      </c>
      <c r="B35" s="60">
        <v>2139806</v>
      </c>
      <c r="C35" s="60">
        <v>-47612</v>
      </c>
      <c r="D35" s="60">
        <f t="shared" si="0"/>
        <v>2092194</v>
      </c>
      <c r="E35" s="60">
        <v>2026392</v>
      </c>
      <c r="F35" s="60">
        <v>2007715</v>
      </c>
      <c r="G35" s="77">
        <f t="shared" si="1"/>
        <v>65802</v>
      </c>
    </row>
    <row r="36" spans="1:7" s="24" customFormat="1" x14ac:dyDescent="0.25">
      <c r="A36" s="144" t="s">
        <v>3321</v>
      </c>
      <c r="B36" s="60">
        <v>1621764</v>
      </c>
      <c r="C36" s="60">
        <v>116454</v>
      </c>
      <c r="D36" s="60">
        <f t="shared" si="0"/>
        <v>1738218</v>
      </c>
      <c r="E36" s="60">
        <v>1444330</v>
      </c>
      <c r="F36" s="60">
        <v>1428335</v>
      </c>
      <c r="G36" s="77">
        <f t="shared" si="1"/>
        <v>293888</v>
      </c>
    </row>
    <row r="37" spans="1:7" s="24" customFormat="1" x14ac:dyDescent="0.25">
      <c r="A37" s="144" t="s">
        <v>3322</v>
      </c>
      <c r="B37" s="60">
        <v>1231795</v>
      </c>
      <c r="C37" s="60">
        <v>-149728</v>
      </c>
      <c r="D37" s="60">
        <f t="shared" si="0"/>
        <v>1082067</v>
      </c>
      <c r="E37" s="60">
        <v>1058116</v>
      </c>
      <c r="F37" s="60">
        <v>1051060</v>
      </c>
      <c r="G37" s="77">
        <f t="shared" si="1"/>
        <v>23951</v>
      </c>
    </row>
    <row r="38" spans="1:7" s="24" customFormat="1" x14ac:dyDescent="0.25">
      <c r="A38" s="144" t="s">
        <v>3323</v>
      </c>
      <c r="B38" s="60">
        <v>848207</v>
      </c>
      <c r="C38" s="60">
        <v>-34661</v>
      </c>
      <c r="D38" s="60">
        <f t="shared" si="0"/>
        <v>813546</v>
      </c>
      <c r="E38" s="60">
        <v>659271</v>
      </c>
      <c r="F38" s="60">
        <v>654707</v>
      </c>
      <c r="G38" s="77">
        <f t="shared" si="1"/>
        <v>154275</v>
      </c>
    </row>
    <row r="39" spans="1:7" s="24" customFormat="1" x14ac:dyDescent="0.25">
      <c r="A39" s="144" t="s">
        <v>3324</v>
      </c>
      <c r="B39" s="60">
        <v>2268803</v>
      </c>
      <c r="C39" s="60">
        <v>370096</v>
      </c>
      <c r="D39" s="60">
        <f t="shared" si="0"/>
        <v>2638899</v>
      </c>
      <c r="E39" s="60">
        <v>2629960</v>
      </c>
      <c r="F39" s="60">
        <v>2502282</v>
      </c>
      <c r="G39" s="77">
        <f t="shared" si="1"/>
        <v>8939</v>
      </c>
    </row>
    <row r="40" spans="1:7" x14ac:dyDescent="0.25">
      <c r="A40" s="76" t="s">
        <v>678</v>
      </c>
      <c r="B40" s="54"/>
      <c r="C40" s="54"/>
      <c r="D40" s="54"/>
      <c r="E40" s="54"/>
      <c r="F40" s="54"/>
      <c r="G40" s="54"/>
    </row>
    <row r="41" spans="1:7" s="24" customFormat="1" x14ac:dyDescent="0.25">
      <c r="A41" s="55" t="s">
        <v>433</v>
      </c>
      <c r="B41" s="61">
        <f>SUM(B42:GASTO_E_FIN_01)</f>
        <v>0</v>
      </c>
      <c r="C41" s="61">
        <f>SUM(C42:GASTO_E_FIN_02)</f>
        <v>0</v>
      </c>
      <c r="D41" s="61">
        <f>SUM(D42:GASTO_E_FIN_03)</f>
        <v>0</v>
      </c>
      <c r="E41" s="61">
        <f>SUM(E42:GASTO_E_FIN_04)</f>
        <v>0</v>
      </c>
      <c r="F41" s="61">
        <f>SUM(F42:GASTO_E_FIN_05)</f>
        <v>0</v>
      </c>
      <c r="G41" s="61">
        <f>SUM(G42:GASTO_E_FIN_06)</f>
        <v>0</v>
      </c>
    </row>
    <row r="42" spans="1:7" s="24" customFormat="1" x14ac:dyDescent="0.25">
      <c r="A42" s="144"/>
      <c r="B42" s="60"/>
      <c r="C42" s="60"/>
      <c r="D42" s="60"/>
      <c r="E42" s="60"/>
      <c r="F42" s="60"/>
      <c r="G42" s="60"/>
    </row>
    <row r="43" spans="1:7" s="24" customFormat="1" x14ac:dyDescent="0.25">
      <c r="A43" s="144"/>
      <c r="B43" s="60"/>
      <c r="C43" s="60"/>
      <c r="D43" s="60"/>
      <c r="E43" s="60"/>
      <c r="F43" s="60"/>
      <c r="G43" s="60"/>
    </row>
    <row r="44" spans="1:7" s="24" customFormat="1" x14ac:dyDescent="0.25">
      <c r="A44" s="144"/>
      <c r="B44" s="60"/>
      <c r="C44" s="60"/>
      <c r="D44" s="60"/>
      <c r="E44" s="60"/>
      <c r="F44" s="60"/>
      <c r="G44" s="60"/>
    </row>
    <row r="45" spans="1:7" s="24" customFormat="1" x14ac:dyDescent="0.25">
      <c r="A45" s="144"/>
      <c r="B45" s="60"/>
      <c r="C45" s="60"/>
      <c r="D45" s="60"/>
      <c r="E45" s="60"/>
      <c r="F45" s="60"/>
      <c r="G45" s="60"/>
    </row>
    <row r="46" spans="1:7" s="24" customFormat="1" x14ac:dyDescent="0.25">
      <c r="A46" s="144"/>
      <c r="B46" s="60"/>
      <c r="C46" s="60"/>
      <c r="D46" s="60"/>
      <c r="E46" s="60"/>
      <c r="F46" s="60"/>
      <c r="G46" s="60"/>
    </row>
    <row r="47" spans="1:7" s="24" customFormat="1" x14ac:dyDescent="0.25">
      <c r="A47" s="144"/>
      <c r="B47" s="60"/>
      <c r="C47" s="60"/>
      <c r="D47" s="60"/>
      <c r="E47" s="60"/>
      <c r="F47" s="60"/>
      <c r="G47" s="60"/>
    </row>
    <row r="48" spans="1:7" s="24" customFormat="1" x14ac:dyDescent="0.25">
      <c r="A48" s="144"/>
      <c r="B48" s="60"/>
      <c r="C48" s="60"/>
      <c r="D48" s="60"/>
      <c r="E48" s="60"/>
      <c r="F48" s="60"/>
      <c r="G48" s="60"/>
    </row>
    <row r="49" spans="1:7" s="24" customFormat="1" x14ac:dyDescent="0.25">
      <c r="A49" s="144"/>
      <c r="B49" s="60"/>
      <c r="C49" s="60"/>
      <c r="D49" s="60"/>
      <c r="E49" s="60"/>
      <c r="F49" s="60"/>
      <c r="G49" s="60"/>
    </row>
    <row r="50" spans="1:7" x14ac:dyDescent="0.25">
      <c r="A50" s="76" t="s">
        <v>678</v>
      </c>
      <c r="B50" s="54"/>
      <c r="C50" s="54"/>
      <c r="D50" s="54"/>
      <c r="E50" s="54"/>
      <c r="F50" s="54"/>
      <c r="G50" s="54"/>
    </row>
    <row r="51" spans="1:7" x14ac:dyDescent="0.25">
      <c r="A51" s="55" t="s">
        <v>360</v>
      </c>
      <c r="B51" s="61">
        <f>GASTO_NE_T1+GASTO_E_T1</f>
        <v>72849810</v>
      </c>
      <c r="C51" s="61">
        <f>GASTO_NE_T2+GASTO_E_T2</f>
        <v>23109481</v>
      </c>
      <c r="D51" s="61">
        <f>GASTO_NE_T3+GASTO_E_T3</f>
        <v>95959291</v>
      </c>
      <c r="E51" s="61">
        <f>GASTO_NE_T4+GASTO_E_T4</f>
        <v>92767886</v>
      </c>
      <c r="F51" s="61">
        <f>GASTO_NE_T5+GASTO_E_T5</f>
        <v>91756811</v>
      </c>
      <c r="G51" s="61">
        <f>GASTO_NE_T6+GASTO_E_T6</f>
        <v>3191405</v>
      </c>
    </row>
    <row r="52" spans="1:7" x14ac:dyDescent="0.25">
      <c r="A52" s="58"/>
      <c r="B52" s="65"/>
      <c r="C52" s="65"/>
      <c r="D52" s="65"/>
      <c r="E52" s="65"/>
      <c r="F52" s="65"/>
      <c r="G52" s="78"/>
    </row>
    <row r="53" spans="1:7" ht="14.25" hidden="1" x14ac:dyDescent="0.45">
      <c r="A53" s="11"/>
    </row>
    <row r="54" spans="1:7" x14ac:dyDescent="0.25"/>
    <row r="55" spans="1:7" x14ac:dyDescent="0.25"/>
    <row r="56" spans="1:7" x14ac:dyDescent="0.25"/>
    <row r="57" spans="1:7" x14ac:dyDescent="0.25"/>
    <row r="58" spans="1:7" x14ac:dyDescent="0.25"/>
    <row r="59" spans="1:7" x14ac:dyDescent="0.25"/>
    <row r="60" spans="1:7" x14ac:dyDescent="0.25"/>
    <row r="61" spans="1:7" x14ac:dyDescent="0.25"/>
    <row r="62" spans="1:7" x14ac:dyDescent="0.25"/>
    <row r="63" spans="1:7" x14ac:dyDescent="0.25"/>
    <row r="64" spans="1:7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5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72849810</v>
      </c>
      <c r="Q2" s="18">
        <f>GASTO_NE_T2</f>
        <v>23109481</v>
      </c>
      <c r="R2" s="18">
        <f>GASTO_NE_T3</f>
        <v>95959291</v>
      </c>
      <c r="S2" s="18">
        <f>GASTO_NE_T4</f>
        <v>92767886</v>
      </c>
      <c r="T2" s="18">
        <f>GASTO_NE_T5</f>
        <v>91756811</v>
      </c>
      <c r="U2" s="18">
        <f>GASTO_NE_T6</f>
        <v>3191405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72849810</v>
      </c>
      <c r="Q4" s="18">
        <f>TOTAL_E_T2</f>
        <v>23109481</v>
      </c>
      <c r="R4" s="18">
        <f>TOTAL_E_T3</f>
        <v>95959291</v>
      </c>
      <c r="S4" s="18">
        <f>TOTAL_E_T4</f>
        <v>92767886</v>
      </c>
      <c r="T4" s="18">
        <f>TOTAL_E_T5</f>
        <v>91756811</v>
      </c>
      <c r="U4" s="18">
        <f>TOTAL_E_T6</f>
        <v>3191405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130" zoomScaleNormal="130" workbookViewId="0">
      <selection sqref="A1:G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0" t="s">
        <v>3281</v>
      </c>
      <c r="B1" s="181"/>
      <c r="C1" s="181"/>
      <c r="D1" s="181"/>
      <c r="E1" s="181"/>
      <c r="F1" s="181"/>
      <c r="G1" s="181"/>
    </row>
    <row r="2" spans="1:7" ht="14.25" x14ac:dyDescent="0.45">
      <c r="A2" s="155" t="str">
        <f>ENTE_PUBLICO_A</f>
        <v>Comisión Municipal de Deporte y Cultura Física de León,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58" t="s">
        <v>396</v>
      </c>
      <c r="B3" s="159"/>
      <c r="C3" s="159"/>
      <c r="D3" s="159"/>
      <c r="E3" s="159"/>
      <c r="F3" s="159"/>
      <c r="G3" s="160"/>
    </row>
    <row r="4" spans="1:7" x14ac:dyDescent="0.25">
      <c r="A4" s="158" t="s">
        <v>397</v>
      </c>
      <c r="B4" s="159"/>
      <c r="C4" s="159"/>
      <c r="D4" s="159"/>
      <c r="E4" s="159"/>
      <c r="F4" s="159"/>
      <c r="G4" s="160"/>
    </row>
    <row r="5" spans="1:7" ht="14.25" x14ac:dyDescent="0.45">
      <c r="A5" s="161" t="str">
        <f>TRIMESTRE</f>
        <v>Del 1 de enero al 31 de diciembre de 2021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59" t="s">
        <v>0</v>
      </c>
      <c r="B7" s="164" t="s">
        <v>279</v>
      </c>
      <c r="C7" s="165"/>
      <c r="D7" s="165"/>
      <c r="E7" s="165"/>
      <c r="F7" s="166"/>
      <c r="G7" s="176" t="s">
        <v>3278</v>
      </c>
    </row>
    <row r="8" spans="1:7" ht="30.75" customHeight="1" x14ac:dyDescent="0.25">
      <c r="A8" s="15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5"/>
    </row>
    <row r="9" spans="1:7" ht="14.25" x14ac:dyDescent="0.45">
      <c r="A9" s="52" t="s">
        <v>363</v>
      </c>
      <c r="B9" s="70">
        <f>SUM(B10,B19,B27,B37)</f>
        <v>72849810</v>
      </c>
      <c r="C9" s="70">
        <f t="shared" ref="C9:G9" si="0">SUM(C10,C19,C27,C37)</f>
        <v>23109482</v>
      </c>
      <c r="D9" s="70">
        <f t="shared" si="0"/>
        <v>95959292</v>
      </c>
      <c r="E9" s="70">
        <f t="shared" si="0"/>
        <v>92767886</v>
      </c>
      <c r="F9" s="70">
        <f t="shared" si="0"/>
        <v>91756811</v>
      </c>
      <c r="G9" s="70">
        <f t="shared" si="0"/>
        <v>3191405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/>
    </row>
    <row r="15" spans="1:7" x14ac:dyDescent="0.25">
      <c r="A15" s="63" t="s">
        <v>369</v>
      </c>
      <c r="B15" s="72"/>
      <c r="C15" s="72"/>
      <c r="D15" s="72"/>
      <c r="E15" s="72"/>
      <c r="F15" s="72"/>
      <c r="G15" s="72"/>
    </row>
    <row r="16" spans="1:7" x14ac:dyDescent="0.2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x14ac:dyDescent="0.25">
      <c r="A18" s="63" t="s">
        <v>372</v>
      </c>
      <c r="B18" s="72"/>
      <c r="C18" s="72"/>
      <c r="D18" s="72"/>
      <c r="E18" s="72"/>
      <c r="F18" s="72"/>
      <c r="G18" s="72"/>
    </row>
    <row r="19" spans="1:7" x14ac:dyDescent="0.25">
      <c r="A19" s="53" t="s">
        <v>373</v>
      </c>
      <c r="B19" s="71">
        <f>SUM(B20:B26)</f>
        <v>72849810</v>
      </c>
      <c r="C19" s="71">
        <f t="shared" ref="C19:F19" si="2">SUM(C20:C26)</f>
        <v>23109482</v>
      </c>
      <c r="D19" s="71">
        <f t="shared" si="2"/>
        <v>95959292</v>
      </c>
      <c r="E19" s="71">
        <f t="shared" si="2"/>
        <v>92767886</v>
      </c>
      <c r="F19" s="71">
        <f t="shared" si="2"/>
        <v>91756811</v>
      </c>
      <c r="G19" s="71">
        <f>SUM(G20:G26)</f>
        <v>3191405</v>
      </c>
    </row>
    <row r="20" spans="1:7" x14ac:dyDescent="0.25">
      <c r="A20" s="63" t="s">
        <v>374</v>
      </c>
      <c r="B20" s="71"/>
      <c r="C20" s="71"/>
      <c r="D20" s="72"/>
      <c r="E20" s="71"/>
      <c r="F20" s="71"/>
      <c r="G20" s="72"/>
    </row>
    <row r="21" spans="1:7" x14ac:dyDescent="0.25">
      <c r="A21" s="63" t="s">
        <v>375</v>
      </c>
      <c r="B21" s="71"/>
      <c r="C21" s="71"/>
      <c r="D21" s="72"/>
      <c r="E21" s="71"/>
      <c r="F21" s="71"/>
      <c r="G21" s="72"/>
    </row>
    <row r="22" spans="1:7" x14ac:dyDescent="0.25">
      <c r="A22" s="63" t="s">
        <v>376</v>
      </c>
      <c r="B22" s="71"/>
      <c r="C22" s="71"/>
      <c r="D22" s="72"/>
      <c r="E22" s="71"/>
      <c r="F22" s="71"/>
      <c r="G22" s="72"/>
    </row>
    <row r="23" spans="1:7" x14ac:dyDescent="0.25">
      <c r="A23" s="63" t="s">
        <v>377</v>
      </c>
      <c r="B23" s="71"/>
      <c r="C23" s="71"/>
      <c r="D23" s="72"/>
      <c r="E23" s="71"/>
      <c r="F23" s="71"/>
      <c r="G23" s="72"/>
    </row>
    <row r="24" spans="1:7" x14ac:dyDescent="0.25">
      <c r="A24" s="63" t="s">
        <v>378</v>
      </c>
      <c r="B24" s="71">
        <v>72849810</v>
      </c>
      <c r="C24" s="71">
        <v>23109482</v>
      </c>
      <c r="D24" s="72">
        <f t="shared" ref="D24" si="3">+B24+C24</f>
        <v>95959292</v>
      </c>
      <c r="E24" s="71">
        <v>92767886</v>
      </c>
      <c r="F24" s="71">
        <v>91756811</v>
      </c>
      <c r="G24" s="72">
        <v>3191405</v>
      </c>
    </row>
    <row r="25" spans="1:7" x14ac:dyDescent="0.25">
      <c r="A25" s="63" t="s">
        <v>379</v>
      </c>
      <c r="B25" s="71"/>
      <c r="C25" s="71"/>
      <c r="D25" s="72"/>
      <c r="E25" s="71"/>
      <c r="F25" s="71"/>
      <c r="G25" s="72"/>
    </row>
    <row r="26" spans="1:7" x14ac:dyDescent="0.25">
      <c r="A26" s="63" t="s">
        <v>380</v>
      </c>
      <c r="B26" s="71"/>
      <c r="C26" s="71"/>
      <c r="D26" s="72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4">SUM(C28:C36)</f>
        <v>0</v>
      </c>
      <c r="D27" s="71">
        <f t="shared" si="4"/>
        <v>0</v>
      </c>
      <c r="E27" s="71">
        <f t="shared" si="4"/>
        <v>0</v>
      </c>
      <c r="F27" s="71">
        <f t="shared" si="4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x14ac:dyDescent="0.2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5">SUM(C38:C41)</f>
        <v>0</v>
      </c>
      <c r="D37" s="71">
        <f t="shared" si="5"/>
        <v>0</v>
      </c>
      <c r="E37" s="71">
        <f t="shared" si="5"/>
        <v>0</v>
      </c>
      <c r="F37" s="71">
        <f t="shared" si="5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6">SUM(C44,C53,C61,C71)</f>
        <v>0</v>
      </c>
      <c r="D43" s="73">
        <f t="shared" si="6"/>
        <v>0</v>
      </c>
      <c r="E43" s="73">
        <f t="shared" si="6"/>
        <v>0</v>
      </c>
      <c r="F43" s="73">
        <f t="shared" si="6"/>
        <v>0</v>
      </c>
      <c r="G43" s="73">
        <f t="shared" si="6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7">SUM(C45:C52)</f>
        <v>0</v>
      </c>
      <c r="D44" s="72">
        <f t="shared" si="7"/>
        <v>0</v>
      </c>
      <c r="E44" s="72">
        <f t="shared" si="7"/>
        <v>0</v>
      </c>
      <c r="F44" s="72">
        <f t="shared" si="7"/>
        <v>0</v>
      </c>
      <c r="G44" s="72">
        <f t="shared" si="7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 t="shared" ref="B53:G53" si="8">SUM(B54:B60)</f>
        <v>0</v>
      </c>
      <c r="C53" s="71">
        <f t="shared" si="8"/>
        <v>0</v>
      </c>
      <c r="D53" s="71">
        <f t="shared" si="8"/>
        <v>0</v>
      </c>
      <c r="E53" s="71">
        <f t="shared" si="8"/>
        <v>0</v>
      </c>
      <c r="F53" s="71">
        <f t="shared" si="8"/>
        <v>0</v>
      </c>
      <c r="G53" s="71">
        <f t="shared" si="8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9">SUM(C62:C70)</f>
        <v>0</v>
      </c>
      <c r="D61" s="71">
        <f t="shared" si="9"/>
        <v>0</v>
      </c>
      <c r="E61" s="71">
        <f t="shared" si="9"/>
        <v>0</v>
      </c>
      <c r="F61" s="71">
        <f t="shared" si="9"/>
        <v>0</v>
      </c>
      <c r="G61" s="71">
        <f t="shared" si="9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3291</v>
      </c>
      <c r="B71" s="74">
        <f>SUM(B72:B75)</f>
        <v>0</v>
      </c>
      <c r="C71" s="74">
        <f t="shared" ref="C71:F71" si="10">SUM(C72:C75)</f>
        <v>0</v>
      </c>
      <c r="D71" s="74">
        <f t="shared" si="10"/>
        <v>0</v>
      </c>
      <c r="E71" s="74">
        <f t="shared" si="10"/>
        <v>0</v>
      </c>
      <c r="F71" s="74">
        <f t="shared" si="10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72849810</v>
      </c>
      <c r="C77" s="73">
        <f t="shared" ref="C77:F77" si="11">C43+C9</f>
        <v>23109482</v>
      </c>
      <c r="D77" s="73">
        <f t="shared" si="11"/>
        <v>95959292</v>
      </c>
      <c r="E77" s="73">
        <f t="shared" si="11"/>
        <v>92767886</v>
      </c>
      <c r="F77" s="73">
        <f t="shared" si="11"/>
        <v>91756811</v>
      </c>
      <c r="G77" s="73">
        <f>G43+G9</f>
        <v>3191405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72849810</v>
      </c>
      <c r="Q2" s="18">
        <f>'Formato 6 c)'!C9</f>
        <v>23109482</v>
      </c>
      <c r="R2" s="18">
        <f>'Formato 6 c)'!D9</f>
        <v>95959292</v>
      </c>
      <c r="S2" s="18">
        <f>'Formato 6 c)'!E9</f>
        <v>92767886</v>
      </c>
      <c r="T2" s="18">
        <f>'Formato 6 c)'!F9</f>
        <v>91756811</v>
      </c>
      <c r="U2" s="18">
        <f>'Formato 6 c)'!G9</f>
        <v>3191405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72849810</v>
      </c>
      <c r="Q12" s="18">
        <f>'Formato 6 c)'!C19</f>
        <v>23109482</v>
      </c>
      <c r="R12" s="18">
        <f>'Formato 6 c)'!D19</f>
        <v>95959292</v>
      </c>
      <c r="S12" s="18">
        <f>'Formato 6 c)'!E19</f>
        <v>92767886</v>
      </c>
      <c r="T12" s="18">
        <f>'Formato 6 c)'!F19</f>
        <v>91756811</v>
      </c>
      <c r="U12" s="18">
        <f>'Formato 6 c)'!G19</f>
        <v>3191405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72849810</v>
      </c>
      <c r="Q17" s="18">
        <f>'Formato 6 c)'!C24</f>
        <v>23109482</v>
      </c>
      <c r="R17" s="18">
        <f>'Formato 6 c)'!D24</f>
        <v>95959292</v>
      </c>
      <c r="S17" s="18">
        <f>'Formato 6 c)'!E24</f>
        <v>92767886</v>
      </c>
      <c r="T17" s="18">
        <f>'Formato 6 c)'!F24</f>
        <v>91756811</v>
      </c>
      <c r="U17" s="18">
        <f>'Formato 6 c)'!G24</f>
        <v>3191405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72849810</v>
      </c>
      <c r="Q68" s="18">
        <f>'Formato 6 c)'!C77</f>
        <v>23109482</v>
      </c>
      <c r="R68" s="18">
        <f>'Formato 6 c)'!D77</f>
        <v>95959292</v>
      </c>
      <c r="S68" s="18">
        <f>'Formato 6 c)'!E77</f>
        <v>92767886</v>
      </c>
      <c r="T68" s="18">
        <f>'Formato 6 c)'!F77</f>
        <v>91756811</v>
      </c>
      <c r="U68" s="18">
        <f>'Formato 6 c)'!G77</f>
        <v>3191405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Comisión Municipal de Deporte y Cultura Física de León, Gobierno del Estado de Guanajuato</v>
      </c>
    </row>
    <row r="7" spans="2:3" ht="14.25" x14ac:dyDescent="0.45">
      <c r="C7" t="str">
        <f>CONCATENATE(ENTE_PUBLICO," (a)")</f>
        <v>Comisión Municipal de Deporte y Cultura Física de León,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25">
      <c r="B10" t="s">
        <v>788</v>
      </c>
      <c r="C10" s="24" t="s">
        <v>1139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786</v>
      </c>
      <c r="C12" s="24">
        <v>2021</v>
      </c>
    </row>
    <row r="14" spans="2:3" ht="14.25" x14ac:dyDescent="0.45">
      <c r="B14" t="s">
        <v>785</v>
      </c>
      <c r="C14" s="24" t="s">
        <v>3325</v>
      </c>
    </row>
    <row r="15" spans="2:3" ht="14.25" x14ac:dyDescent="0.45">
      <c r="C15" s="24">
        <v>4</v>
      </c>
    </row>
    <row r="16" spans="2:3" ht="14.25" x14ac:dyDescent="0.45">
      <c r="C16" s="24" t="s">
        <v>3326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x14ac:dyDescent="0.25">
      <c r="D26" s="92"/>
    </row>
    <row r="29" spans="4:9" x14ac:dyDescent="0.25">
      <c r="D29" t="s">
        <v>3135</v>
      </c>
      <c r="E29" t="s">
        <v>3136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3137</v>
      </c>
      <c r="E32" t="s">
        <v>3138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145" zoomScaleNormal="145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4" t="s">
        <v>3279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ENTE_PUBLICO_A</f>
        <v>Comisión Municipal de Deporte y Cultura Física de León, Gobierno del Estado de Guanajuato (a)</v>
      </c>
      <c r="B2" s="156"/>
      <c r="C2" s="156"/>
      <c r="D2" s="156"/>
      <c r="E2" s="156"/>
      <c r="F2" s="156"/>
      <c r="G2" s="157"/>
    </row>
    <row r="3" spans="1:7" x14ac:dyDescent="0.25">
      <c r="A3" s="161" t="s">
        <v>277</v>
      </c>
      <c r="B3" s="162"/>
      <c r="C3" s="162"/>
      <c r="D3" s="162"/>
      <c r="E3" s="162"/>
      <c r="F3" s="162"/>
      <c r="G3" s="163"/>
    </row>
    <row r="4" spans="1:7" x14ac:dyDescent="0.25">
      <c r="A4" s="161" t="s">
        <v>399</v>
      </c>
      <c r="B4" s="162"/>
      <c r="C4" s="162"/>
      <c r="D4" s="162"/>
      <c r="E4" s="162"/>
      <c r="F4" s="162"/>
      <c r="G4" s="163"/>
    </row>
    <row r="5" spans="1:7" ht="14.25" x14ac:dyDescent="0.45">
      <c r="A5" s="161" t="str">
        <f>TRIMESTRE</f>
        <v>Del 1 de enero al 31 de diciembre de 2021 (b)</v>
      </c>
      <c r="B5" s="162"/>
      <c r="C5" s="162"/>
      <c r="D5" s="162"/>
      <c r="E5" s="162"/>
      <c r="F5" s="162"/>
      <c r="G5" s="163"/>
    </row>
    <row r="6" spans="1:7" ht="14.25" x14ac:dyDescent="0.45">
      <c r="A6" s="164" t="s">
        <v>118</v>
      </c>
      <c r="B6" s="165"/>
      <c r="C6" s="165"/>
      <c r="D6" s="165"/>
      <c r="E6" s="165"/>
      <c r="F6" s="165"/>
      <c r="G6" s="166"/>
    </row>
    <row r="7" spans="1:7" x14ac:dyDescent="0.25">
      <c r="A7" s="170" t="s">
        <v>361</v>
      </c>
      <c r="B7" s="175" t="s">
        <v>279</v>
      </c>
      <c r="C7" s="175"/>
      <c r="D7" s="175"/>
      <c r="E7" s="175"/>
      <c r="F7" s="175"/>
      <c r="G7" s="175" t="s">
        <v>280</v>
      </c>
    </row>
    <row r="8" spans="1:7" ht="29.25" customHeight="1" x14ac:dyDescent="0.25">
      <c r="A8" s="17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2"/>
    </row>
    <row r="9" spans="1:7" ht="14.25" x14ac:dyDescent="0.45">
      <c r="A9" s="52" t="s">
        <v>400</v>
      </c>
      <c r="B9" s="66">
        <f>SUM(B10,B11,B12,B15,B16,B19)</f>
        <v>43143917</v>
      </c>
      <c r="C9" s="66">
        <f t="shared" ref="C9:F9" si="0">SUM(C10,C11,C12,C15,C16,C19)</f>
        <v>1368126</v>
      </c>
      <c r="D9" s="66">
        <f t="shared" si="0"/>
        <v>44512043</v>
      </c>
      <c r="E9" s="66">
        <f t="shared" si="0"/>
        <v>44288999</v>
      </c>
      <c r="F9" s="66">
        <f t="shared" si="0"/>
        <v>44288999</v>
      </c>
      <c r="G9" s="66">
        <f>SUM(G10,G11,G12,G15,G16,G19)</f>
        <v>223044</v>
      </c>
    </row>
    <row r="10" spans="1:7" ht="14.25" x14ac:dyDescent="0.45">
      <c r="A10" s="53" t="s">
        <v>401</v>
      </c>
      <c r="B10" s="67">
        <v>43143917</v>
      </c>
      <c r="C10" s="67">
        <v>1368126</v>
      </c>
      <c r="D10" s="67">
        <f>+B10+C10</f>
        <v>44512043</v>
      </c>
      <c r="E10" s="67">
        <v>44288999</v>
      </c>
      <c r="F10" s="67">
        <v>44288999</v>
      </c>
      <c r="G10" s="67">
        <f>D10-E10</f>
        <v>223044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f t="shared" ref="D11:D19" si="1">+B11+C11</f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2">C13+C14</f>
        <v>0</v>
      </c>
      <c r="D12" s="67">
        <f t="shared" si="1"/>
        <v>0</v>
      </c>
      <c r="E12" s="67">
        <f t="shared" si="2"/>
        <v>0</v>
      </c>
      <c r="F12" s="67">
        <f t="shared" si="2"/>
        <v>0</v>
      </c>
      <c r="G12" s="67">
        <f>G13+G14</f>
        <v>0</v>
      </c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3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f t="shared" si="1"/>
        <v>0</v>
      </c>
      <c r="E15" s="67">
        <v>0</v>
      </c>
      <c r="F15" s="67">
        <v>0</v>
      </c>
      <c r="G15" s="67">
        <f t="shared" si="3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4">C17+C18</f>
        <v>0</v>
      </c>
      <c r="D16" s="67">
        <f t="shared" si="1"/>
        <v>0</v>
      </c>
      <c r="E16" s="67">
        <f t="shared" si="4"/>
        <v>0</v>
      </c>
      <c r="F16" s="67">
        <f t="shared" si="4"/>
        <v>0</v>
      </c>
      <c r="G16" s="67">
        <f t="shared" si="4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>
        <v>0</v>
      </c>
      <c r="C19" s="67">
        <v>0</v>
      </c>
      <c r="D19" s="67">
        <f t="shared" si="1"/>
        <v>0</v>
      </c>
      <c r="E19" s="67">
        <v>0</v>
      </c>
      <c r="F19" s="67">
        <v>0</v>
      </c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5">SUM(C22,C23,C24,C27,C28,C31)</f>
        <v>0</v>
      </c>
      <c r="D21" s="66">
        <f t="shared" si="5"/>
        <v>0</v>
      </c>
      <c r="E21" s="66">
        <f t="shared" si="5"/>
        <v>0</v>
      </c>
      <c r="F21" s="66">
        <f t="shared" si="5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>
        <v>0</v>
      </c>
      <c r="C22" s="67">
        <v>0</v>
      </c>
      <c r="D22" s="67">
        <f>+B22+C22</f>
        <v>0</v>
      </c>
      <c r="E22" s="67">
        <v>0</v>
      </c>
      <c r="F22" s="67">
        <v>0</v>
      </c>
      <c r="G22" s="67">
        <f>D22-E22</f>
        <v>0</v>
      </c>
    </row>
    <row r="23" spans="1:7" s="24" customFormat="1" x14ac:dyDescent="0.25">
      <c r="A23" s="53" t="s">
        <v>402</v>
      </c>
      <c r="B23" s="67">
        <v>0</v>
      </c>
      <c r="C23" s="67">
        <v>0</v>
      </c>
      <c r="D23" s="67">
        <f>+B23+C23</f>
        <v>0</v>
      </c>
      <c r="E23" s="67">
        <v>0</v>
      </c>
      <c r="F23" s="67">
        <v>0</v>
      </c>
      <c r="G23" s="67">
        <f>D23-E23</f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6">C25+C26</f>
        <v>0</v>
      </c>
      <c r="D24" s="67">
        <f>+B24+C24</f>
        <v>0</v>
      </c>
      <c r="E24" s="67">
        <f t="shared" si="6"/>
        <v>0</v>
      </c>
      <c r="F24" s="67">
        <f t="shared" si="6"/>
        <v>0</v>
      </c>
      <c r="G24" s="67">
        <f t="shared" si="6"/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f>+B27+C27</f>
        <v>0</v>
      </c>
      <c r="E27" s="67">
        <v>0</v>
      </c>
      <c r="F27" s="67">
        <v>0</v>
      </c>
      <c r="G27" s="67">
        <f t="shared" ref="G27" si="7">D27-E27</f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8">C29+C30</f>
        <v>0</v>
      </c>
      <c r="D28" s="67">
        <f>+B28+C28</f>
        <v>0</v>
      </c>
      <c r="E28" s="67">
        <f t="shared" si="8"/>
        <v>0</v>
      </c>
      <c r="F28" s="67">
        <f t="shared" si="8"/>
        <v>0</v>
      </c>
      <c r="G28" s="67">
        <f t="shared" si="8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f>+B31+C31</f>
        <v>0</v>
      </c>
      <c r="E31" s="67">
        <v>0</v>
      </c>
      <c r="F31" s="67">
        <v>0</v>
      </c>
      <c r="G31" s="67">
        <f t="shared" ref="G31" si="9"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43143917</v>
      </c>
      <c r="C33" s="66">
        <f t="shared" ref="C33:G33" si="10">C21+C9</f>
        <v>1368126</v>
      </c>
      <c r="D33" s="66">
        <f t="shared" si="10"/>
        <v>44512043</v>
      </c>
      <c r="E33" s="66">
        <f t="shared" si="10"/>
        <v>44288999</v>
      </c>
      <c r="F33" s="66">
        <f t="shared" si="10"/>
        <v>44288999</v>
      </c>
      <c r="G33" s="66">
        <f t="shared" si="10"/>
        <v>223044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6" orientation="landscape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43143917</v>
      </c>
      <c r="Q2" s="18">
        <f>'Formato 6 d)'!C9</f>
        <v>1368126</v>
      </c>
      <c r="R2" s="18">
        <f>'Formato 6 d)'!D9</f>
        <v>44512043</v>
      </c>
      <c r="S2" s="18">
        <f>'Formato 6 d)'!E9</f>
        <v>44288999</v>
      </c>
      <c r="T2" s="18">
        <f>'Formato 6 d)'!F9</f>
        <v>44288999</v>
      </c>
      <c r="U2" s="18">
        <f>'Formato 6 d)'!G9</f>
        <v>223044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43143917</v>
      </c>
      <c r="Q3" s="18">
        <f>'Formato 6 d)'!C10</f>
        <v>1368126</v>
      </c>
      <c r="R3" s="18">
        <f>'Formato 6 d)'!D10</f>
        <v>44512043</v>
      </c>
      <c r="S3" s="18">
        <f>'Formato 6 d)'!E10</f>
        <v>44288999</v>
      </c>
      <c r="T3" s="18">
        <f>'Formato 6 d)'!F10</f>
        <v>44288999</v>
      </c>
      <c r="U3" s="18">
        <f>'Formato 6 d)'!G10</f>
        <v>223044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43143917</v>
      </c>
      <c r="Q24" s="18">
        <f>'Formato 6 d)'!C33</f>
        <v>1368126</v>
      </c>
      <c r="R24" s="18">
        <f>'Formato 6 d)'!D33</f>
        <v>44512043</v>
      </c>
      <c r="S24" s="18">
        <f>'Formato 6 d)'!E33</f>
        <v>44288999</v>
      </c>
      <c r="T24" s="18">
        <f>'Formato 6 d)'!F33</f>
        <v>44288999</v>
      </c>
      <c r="U24" s="18">
        <f>'Formato 6 d)'!G33</f>
        <v>223044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G43"/>
  <sheetViews>
    <sheetView showGridLines="0" zoomScale="85" zoomScaleNormal="85" zoomScalePageLayoutView="90" workbookViewId="0">
      <selection sqref="A1:G104857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3" t="s">
        <v>413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414</v>
      </c>
      <c r="B3" s="159"/>
      <c r="C3" s="159"/>
      <c r="D3" s="159"/>
      <c r="E3" s="159"/>
      <c r="F3" s="159"/>
      <c r="G3" s="160"/>
    </row>
    <row r="4" spans="1:7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x14ac:dyDescent="0.25">
      <c r="A6" s="170" t="s">
        <v>3280</v>
      </c>
      <c r="B6" s="51">
        <v>2021</v>
      </c>
      <c r="C6" s="183">
        <f>2022</f>
        <v>2022</v>
      </c>
      <c r="D6" s="183">
        <v>2023</v>
      </c>
      <c r="E6" s="183">
        <v>2024</v>
      </c>
      <c r="F6" s="183">
        <v>2025</v>
      </c>
      <c r="G6" s="183">
        <v>2026</v>
      </c>
    </row>
    <row r="7" spans="1:7" ht="48" customHeight="1" x14ac:dyDescent="0.25">
      <c r="A7" s="171"/>
      <c r="B7" s="88" t="s">
        <v>3283</v>
      </c>
      <c r="C7" s="184"/>
      <c r="D7" s="184"/>
      <c r="E7" s="184"/>
      <c r="F7" s="184"/>
      <c r="G7" s="184"/>
    </row>
    <row r="8" spans="1:7" x14ac:dyDescent="0.25">
      <c r="A8" s="52" t="s">
        <v>421</v>
      </c>
      <c r="B8" s="59">
        <f>SUM(B9:B20)</f>
        <v>72849810</v>
      </c>
      <c r="C8" s="59">
        <f t="shared" ref="C8:G8" si="0">SUM(C9:C20)</f>
        <v>75535305</v>
      </c>
      <c r="D8" s="59">
        <f t="shared" si="0"/>
        <v>78286363</v>
      </c>
      <c r="E8" s="59">
        <f t="shared" si="0"/>
        <v>80634954</v>
      </c>
      <c r="F8" s="59">
        <f t="shared" si="0"/>
        <v>83493103</v>
      </c>
      <c r="G8" s="59">
        <f t="shared" si="0"/>
        <v>87667757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>
        <v>28499919</v>
      </c>
      <c r="C15" s="60">
        <v>29854917</v>
      </c>
      <c r="D15" s="60">
        <v>31235564</v>
      </c>
      <c r="E15" s="60">
        <v>32172631</v>
      </c>
      <c r="F15" s="60">
        <v>33576910</v>
      </c>
      <c r="G15" s="60">
        <v>35255755</v>
      </c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>
        <v>44349891</v>
      </c>
      <c r="C18" s="60">
        <v>45680388</v>
      </c>
      <c r="D18" s="60">
        <v>47050799</v>
      </c>
      <c r="E18" s="60">
        <v>48462323</v>
      </c>
      <c r="F18" s="60">
        <v>49916193</v>
      </c>
      <c r="G18" s="60">
        <v>52412002</v>
      </c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423</v>
      </c>
      <c r="B23" s="60"/>
      <c r="C23" s="60"/>
      <c r="D23" s="60"/>
      <c r="E23" s="60"/>
      <c r="F23" s="60"/>
      <c r="G23" s="60"/>
    </row>
    <row r="24" spans="1:7" x14ac:dyDescent="0.25">
      <c r="A24" s="53" t="s">
        <v>424</v>
      </c>
      <c r="B24" s="60"/>
      <c r="C24" s="60"/>
      <c r="D24" s="60"/>
      <c r="E24" s="60"/>
      <c r="F24" s="60"/>
      <c r="G24" s="60"/>
    </row>
    <row r="25" spans="1:7" x14ac:dyDescent="0.25">
      <c r="A25" s="53" t="s">
        <v>425</v>
      </c>
      <c r="B25" s="60"/>
      <c r="C25" s="60"/>
      <c r="D25" s="60"/>
      <c r="E25" s="60"/>
      <c r="F25" s="60"/>
      <c r="G25" s="60"/>
    </row>
    <row r="26" spans="1:7" x14ac:dyDescent="0.2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72849810</v>
      </c>
      <c r="C32" s="61">
        <f t="shared" ref="C32:F32" si="3">C29+C22+C8</f>
        <v>75535305</v>
      </c>
      <c r="D32" s="61">
        <f t="shared" si="3"/>
        <v>78286363</v>
      </c>
      <c r="E32" s="61">
        <f t="shared" si="3"/>
        <v>80634954</v>
      </c>
      <c r="F32" s="61">
        <f t="shared" si="3"/>
        <v>83493103</v>
      </c>
      <c r="G32" s="61">
        <f>G29+G22+G8</f>
        <v>87667757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9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72849810</v>
      </c>
      <c r="Q2" s="18">
        <f>'Formato 7 a)'!C8</f>
        <v>75535305</v>
      </c>
      <c r="R2" s="18">
        <f>'Formato 7 a)'!D8</f>
        <v>78286363</v>
      </c>
      <c r="S2" s="18">
        <f>'Formato 7 a)'!E8</f>
        <v>80634954</v>
      </c>
      <c r="T2" s="18">
        <f>'Formato 7 a)'!F8</f>
        <v>83493103</v>
      </c>
      <c r="U2" s="18">
        <f>'Formato 7 a)'!G8</f>
        <v>87667757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28499919</v>
      </c>
      <c r="Q9" s="18">
        <f>'Formato 7 a)'!C15</f>
        <v>29854917</v>
      </c>
      <c r="R9" s="18">
        <f>'Formato 7 a)'!D15</f>
        <v>31235564</v>
      </c>
      <c r="S9" s="18">
        <f>'Formato 7 a)'!E15</f>
        <v>32172631</v>
      </c>
      <c r="T9" s="18">
        <f>'Formato 7 a)'!F15</f>
        <v>33576910</v>
      </c>
      <c r="U9" s="18">
        <f>'Formato 7 a)'!G15</f>
        <v>35255755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44349891</v>
      </c>
      <c r="Q12" s="18">
        <f>'Formato 7 a)'!C18</f>
        <v>45680388</v>
      </c>
      <c r="R12" s="18">
        <f>'Formato 7 a)'!D18</f>
        <v>47050799</v>
      </c>
      <c r="S12" s="18">
        <f>'Formato 7 a)'!E18</f>
        <v>48462323</v>
      </c>
      <c r="T12" s="18">
        <f>'Formato 7 a)'!F18</f>
        <v>49916193</v>
      </c>
      <c r="U12" s="18">
        <f>'Formato 7 a)'!G18</f>
        <v>52412002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72849810</v>
      </c>
      <c r="Q23" s="18">
        <f>'Formato 7 a)'!C32</f>
        <v>75535305</v>
      </c>
      <c r="R23" s="18">
        <f>'Formato 7 a)'!D32</f>
        <v>78286363</v>
      </c>
      <c r="S23" s="18">
        <f>'Formato 7 a)'!E32</f>
        <v>80634954</v>
      </c>
      <c r="T23" s="18">
        <f>'Formato 7 a)'!F32</f>
        <v>83493103</v>
      </c>
      <c r="U23" s="18">
        <f>'Formato 7 a)'!G32</f>
        <v>87667757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>
    <pageSetUpPr fitToPage="1"/>
  </sheetPr>
  <dimension ref="A1:G31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3" t="s">
        <v>443</v>
      </c>
      <c r="B1" s="173"/>
      <c r="C1" s="173"/>
      <c r="D1" s="173"/>
      <c r="E1" s="173"/>
      <c r="F1" s="173"/>
      <c r="G1" s="173"/>
    </row>
    <row r="2" spans="1:7" customFormat="1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customFormat="1" ht="14.25" x14ac:dyDescent="0.45">
      <c r="A3" s="158" t="s">
        <v>444</v>
      </c>
      <c r="B3" s="159"/>
      <c r="C3" s="159"/>
      <c r="D3" s="159"/>
      <c r="E3" s="159"/>
      <c r="F3" s="159"/>
      <c r="G3" s="160"/>
    </row>
    <row r="4" spans="1:7" customFormat="1" ht="14.25" x14ac:dyDescent="0.45">
      <c r="A4" s="158" t="s">
        <v>118</v>
      </c>
      <c r="B4" s="159"/>
      <c r="C4" s="159"/>
      <c r="D4" s="159"/>
      <c r="E4" s="159"/>
      <c r="F4" s="159"/>
      <c r="G4" s="160"/>
    </row>
    <row r="5" spans="1:7" customFormat="1" ht="14.25" x14ac:dyDescent="0.45">
      <c r="A5" s="158" t="s">
        <v>415</v>
      </c>
      <c r="B5" s="159"/>
      <c r="C5" s="159"/>
      <c r="D5" s="159"/>
      <c r="E5" s="159"/>
      <c r="F5" s="159"/>
      <c r="G5" s="160"/>
    </row>
    <row r="6" spans="1:7" customFormat="1" x14ac:dyDescent="0.25">
      <c r="A6" s="185" t="s">
        <v>3134</v>
      </c>
      <c r="B6" s="51">
        <v>2021</v>
      </c>
      <c r="C6" s="183">
        <v>2022</v>
      </c>
      <c r="D6" s="183">
        <v>2023</v>
      </c>
      <c r="E6" s="183">
        <v>2024</v>
      </c>
      <c r="F6" s="183">
        <v>2025</v>
      </c>
      <c r="G6" s="183">
        <v>2026</v>
      </c>
    </row>
    <row r="7" spans="1:7" customFormat="1" ht="48" customHeight="1" x14ac:dyDescent="0.25">
      <c r="A7" s="186"/>
      <c r="B7" s="88" t="s">
        <v>3283</v>
      </c>
      <c r="C7" s="184"/>
      <c r="D7" s="184"/>
      <c r="E7" s="184"/>
      <c r="F7" s="184"/>
      <c r="G7" s="184"/>
    </row>
    <row r="8" spans="1:7" x14ac:dyDescent="0.25">
      <c r="A8" s="52" t="s">
        <v>445</v>
      </c>
      <c r="B8" s="59">
        <f>SUM(B9:B17)</f>
        <v>72849810</v>
      </c>
      <c r="C8" s="59">
        <f t="shared" ref="C8:G8" si="0">SUM(C9:C17)</f>
        <v>75535304</v>
      </c>
      <c r="D8" s="59">
        <f t="shared" si="0"/>
        <v>78286364</v>
      </c>
      <c r="E8" s="59">
        <f t="shared" si="0"/>
        <v>80634954</v>
      </c>
      <c r="F8" s="59">
        <f t="shared" si="0"/>
        <v>83493103</v>
      </c>
      <c r="G8" s="59">
        <f t="shared" si="0"/>
        <v>87667757</v>
      </c>
    </row>
    <row r="9" spans="1:7" x14ac:dyDescent="0.25">
      <c r="A9" s="53" t="s">
        <v>446</v>
      </c>
      <c r="B9" s="60">
        <v>48980088</v>
      </c>
      <c r="C9" s="60">
        <v>50449491</v>
      </c>
      <c r="D9" s="60">
        <v>51962975</v>
      </c>
      <c r="E9" s="60">
        <v>53521865</v>
      </c>
      <c r="F9" s="60">
        <v>55127521</v>
      </c>
      <c r="G9" s="60">
        <v>57883897</v>
      </c>
    </row>
    <row r="10" spans="1:7" x14ac:dyDescent="0.25">
      <c r="A10" s="53" t="s">
        <v>447</v>
      </c>
      <c r="B10" s="60">
        <v>8006076</v>
      </c>
      <c r="C10" s="60">
        <v>8246258</v>
      </c>
      <c r="D10" s="60">
        <v>8493646</v>
      </c>
      <c r="E10" s="60">
        <v>8748455</v>
      </c>
      <c r="F10" s="60">
        <v>9010909</v>
      </c>
      <c r="G10" s="60">
        <v>9461454</v>
      </c>
    </row>
    <row r="11" spans="1:7" x14ac:dyDescent="0.25">
      <c r="A11" s="53" t="s">
        <v>448</v>
      </c>
      <c r="B11" s="60">
        <v>12848646</v>
      </c>
      <c r="C11" s="60">
        <v>13234105</v>
      </c>
      <c r="D11" s="60">
        <v>13631129</v>
      </c>
      <c r="E11" s="60">
        <v>14040062</v>
      </c>
      <c r="F11" s="60">
        <v>14461264</v>
      </c>
      <c r="G11" s="60">
        <v>15184327</v>
      </c>
    </row>
    <row r="12" spans="1:7" x14ac:dyDescent="0.25">
      <c r="A12" s="53" t="s">
        <v>449</v>
      </c>
      <c r="B12" s="60">
        <v>3015000</v>
      </c>
      <c r="C12" s="60">
        <v>3105450</v>
      </c>
      <c r="D12" s="60">
        <v>3198614</v>
      </c>
      <c r="E12" s="60">
        <v>3294572</v>
      </c>
      <c r="F12" s="60">
        <v>3393409</v>
      </c>
      <c r="G12" s="60">
        <v>3563079</v>
      </c>
    </row>
    <row r="13" spans="1:7" x14ac:dyDescent="0.25">
      <c r="A13" s="53" t="s">
        <v>450</v>
      </c>
      <c r="B13" s="60"/>
      <c r="C13" s="60">
        <v>500000</v>
      </c>
      <c r="D13" s="60">
        <v>1000000</v>
      </c>
      <c r="E13" s="60">
        <v>1030000</v>
      </c>
      <c r="F13" s="60">
        <v>1500000</v>
      </c>
      <c r="G13" s="60">
        <v>1575000</v>
      </c>
    </row>
    <row r="14" spans="1:7" x14ac:dyDescent="0.25">
      <c r="A14" s="53" t="s">
        <v>451</v>
      </c>
      <c r="B14" s="60"/>
      <c r="C14" s="60"/>
      <c r="D14" s="60"/>
      <c r="E14" s="60"/>
      <c r="F14" s="60"/>
      <c r="G14" s="60"/>
    </row>
    <row r="15" spans="1:7" x14ac:dyDescent="0.25">
      <c r="A15" s="53" t="s">
        <v>452</v>
      </c>
      <c r="B15" s="60"/>
      <c r="C15" s="60"/>
      <c r="D15" s="60"/>
      <c r="E15" s="60"/>
      <c r="F15" s="60"/>
      <c r="G15" s="60"/>
    </row>
    <row r="16" spans="1:7" x14ac:dyDescent="0.25">
      <c r="A16" s="53" t="s">
        <v>453</v>
      </c>
      <c r="B16" s="60"/>
      <c r="C16" s="60"/>
      <c r="D16" s="60"/>
      <c r="E16" s="60"/>
      <c r="F16" s="60"/>
      <c r="G16" s="60"/>
    </row>
    <row r="17" spans="1:7" x14ac:dyDescent="0.25">
      <c r="A17" s="53" t="s">
        <v>454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446</v>
      </c>
      <c r="B20" s="60"/>
      <c r="C20" s="60"/>
      <c r="D20" s="60"/>
      <c r="E20" s="60"/>
      <c r="F20" s="60"/>
      <c r="G20" s="60"/>
    </row>
    <row r="21" spans="1:7" x14ac:dyDescent="0.25">
      <c r="A21" s="53" t="s">
        <v>447</v>
      </c>
      <c r="B21" s="60"/>
      <c r="C21" s="60"/>
      <c r="D21" s="60"/>
      <c r="E21" s="60"/>
      <c r="F21" s="60"/>
      <c r="G21" s="60"/>
    </row>
    <row r="22" spans="1:7" x14ac:dyDescent="0.25">
      <c r="A22" s="53" t="s">
        <v>448</v>
      </c>
      <c r="B22" s="60"/>
      <c r="C22" s="60"/>
      <c r="D22" s="60"/>
      <c r="E22" s="60"/>
      <c r="F22" s="60"/>
      <c r="G22" s="60"/>
    </row>
    <row r="23" spans="1:7" x14ac:dyDescent="0.25">
      <c r="A23" s="53" t="s">
        <v>449</v>
      </c>
      <c r="B23" s="60"/>
      <c r="C23" s="60"/>
      <c r="D23" s="60"/>
      <c r="E23" s="60"/>
      <c r="F23" s="60"/>
      <c r="G23" s="60"/>
    </row>
    <row r="24" spans="1:7" x14ac:dyDescent="0.25">
      <c r="A24" s="53" t="s">
        <v>450</v>
      </c>
      <c r="B24" s="60"/>
      <c r="C24" s="60"/>
      <c r="D24" s="60"/>
      <c r="E24" s="60"/>
      <c r="F24" s="60"/>
      <c r="G24" s="60"/>
    </row>
    <row r="25" spans="1:7" x14ac:dyDescent="0.25">
      <c r="A25" s="53" t="s">
        <v>451</v>
      </c>
      <c r="B25" s="60"/>
      <c r="C25" s="60"/>
      <c r="D25" s="60"/>
      <c r="E25" s="60"/>
      <c r="F25" s="60"/>
      <c r="G25" s="60"/>
    </row>
    <row r="26" spans="1:7" x14ac:dyDescent="0.25">
      <c r="A26" s="53" t="s">
        <v>452</v>
      </c>
      <c r="B26" s="60"/>
      <c r="C26" s="60"/>
      <c r="D26" s="60"/>
      <c r="E26" s="60"/>
      <c r="F26" s="60"/>
      <c r="G26" s="60"/>
    </row>
    <row r="27" spans="1:7" x14ac:dyDescent="0.25">
      <c r="A27" s="53" t="s">
        <v>456</v>
      </c>
      <c r="B27" s="60"/>
      <c r="C27" s="60"/>
      <c r="D27" s="60"/>
      <c r="E27" s="60"/>
      <c r="F27" s="60"/>
      <c r="G27" s="60"/>
    </row>
    <row r="28" spans="1:7" x14ac:dyDescent="0.25">
      <c r="A28" s="53" t="s">
        <v>454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72849810</v>
      </c>
      <c r="C30" s="61">
        <f t="shared" ref="C30:G30" si="2">C8+C19</f>
        <v>75535304</v>
      </c>
      <c r="D30" s="61">
        <f t="shared" si="2"/>
        <v>78286364</v>
      </c>
      <c r="E30" s="61">
        <f t="shared" si="2"/>
        <v>80634954</v>
      </c>
      <c r="F30" s="61">
        <f t="shared" si="2"/>
        <v>83493103</v>
      </c>
      <c r="G30" s="61">
        <f t="shared" si="2"/>
        <v>87667757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72849810</v>
      </c>
      <c r="Q2" s="18">
        <f>'Formato 7 b)'!C8</f>
        <v>75535304</v>
      </c>
      <c r="R2" s="18">
        <f>'Formato 7 b)'!D8</f>
        <v>78286364</v>
      </c>
      <c r="S2" s="18">
        <f>'Formato 7 b)'!E8</f>
        <v>80634954</v>
      </c>
      <c r="T2" s="18">
        <f>'Formato 7 b)'!F8</f>
        <v>83493103</v>
      </c>
      <c r="U2" s="18">
        <f>'Formato 7 b)'!G8</f>
        <v>87667757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48980088</v>
      </c>
      <c r="Q3" s="18">
        <f>'Formato 7 b)'!C9</f>
        <v>50449491</v>
      </c>
      <c r="R3" s="18">
        <f>'Formato 7 b)'!D9</f>
        <v>51962975</v>
      </c>
      <c r="S3" s="18">
        <f>'Formato 7 b)'!E9</f>
        <v>53521865</v>
      </c>
      <c r="T3" s="18">
        <f>'Formato 7 b)'!F9</f>
        <v>55127521</v>
      </c>
      <c r="U3" s="18">
        <f>'Formato 7 b)'!G9</f>
        <v>57883897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8006076</v>
      </c>
      <c r="Q4" s="18">
        <f>'Formato 7 b)'!C10</f>
        <v>8246258</v>
      </c>
      <c r="R4" s="18">
        <f>'Formato 7 b)'!D10</f>
        <v>8493646</v>
      </c>
      <c r="S4" s="18">
        <f>'Formato 7 b)'!E10</f>
        <v>8748455</v>
      </c>
      <c r="T4" s="18">
        <f>'Formato 7 b)'!F10</f>
        <v>9010909</v>
      </c>
      <c r="U4" s="18">
        <f>'Formato 7 b)'!G10</f>
        <v>9461454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12848646</v>
      </c>
      <c r="Q5" s="18">
        <f>'Formato 7 b)'!C11</f>
        <v>13234105</v>
      </c>
      <c r="R5" s="18">
        <f>'Formato 7 b)'!D11</f>
        <v>13631129</v>
      </c>
      <c r="S5" s="18">
        <f>'Formato 7 b)'!E11</f>
        <v>14040062</v>
      </c>
      <c r="T5" s="18">
        <f>'Formato 7 b)'!F11</f>
        <v>14461264</v>
      </c>
      <c r="U5" s="18">
        <f>'Formato 7 b)'!G11</f>
        <v>15184327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3015000</v>
      </c>
      <c r="Q6" s="18">
        <f>'Formato 7 b)'!C12</f>
        <v>3105450</v>
      </c>
      <c r="R6" s="18">
        <f>'Formato 7 b)'!D12</f>
        <v>3198614</v>
      </c>
      <c r="S6" s="18">
        <f>'Formato 7 b)'!E12</f>
        <v>3294572</v>
      </c>
      <c r="T6" s="18">
        <f>'Formato 7 b)'!F12</f>
        <v>3393409</v>
      </c>
      <c r="U6" s="18">
        <f>'Formato 7 b)'!G12</f>
        <v>3563079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0</v>
      </c>
      <c r="Q7" s="18">
        <f>'Formato 7 b)'!C13</f>
        <v>500000</v>
      </c>
      <c r="R7" s="18">
        <f>'Formato 7 b)'!D13</f>
        <v>1000000</v>
      </c>
      <c r="S7" s="18">
        <f>'Formato 7 b)'!E13</f>
        <v>1030000</v>
      </c>
      <c r="T7" s="18">
        <f>'Formato 7 b)'!F13</f>
        <v>1500000</v>
      </c>
      <c r="U7" s="18">
        <f>'Formato 7 b)'!G13</f>
        <v>1575000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72849810</v>
      </c>
      <c r="Q22" s="18">
        <f>'Formato 7 b)'!C30</f>
        <v>75535304</v>
      </c>
      <c r="R22" s="18">
        <f>'Formato 7 b)'!D30</f>
        <v>78286364</v>
      </c>
      <c r="S22" s="18">
        <f>'Formato 7 b)'!E30</f>
        <v>80634954</v>
      </c>
      <c r="T22" s="18">
        <f>'Formato 7 b)'!F30</f>
        <v>83493103</v>
      </c>
      <c r="U22" s="18">
        <f>'Formato 7 b)'!G30</f>
        <v>87667757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G47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458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459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0" t="s">
        <v>3280</v>
      </c>
      <c r="B5" s="188" t="str">
        <f>ANIO5R</f>
        <v>2016 ¹ (c)</v>
      </c>
      <c r="C5" s="188" t="str">
        <f>ANIO4R</f>
        <v>2017 ¹ (c)</v>
      </c>
      <c r="D5" s="188" t="str">
        <f>ANIO3R</f>
        <v>2018 ¹ (c)</v>
      </c>
      <c r="E5" s="188" t="str">
        <f>ANIO2R</f>
        <v>2019 ¹ (c)</v>
      </c>
      <c r="F5" s="188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9"/>
      <c r="C6" s="189"/>
      <c r="D6" s="189"/>
      <c r="E6" s="189"/>
      <c r="F6" s="189"/>
      <c r="G6" s="88" t="s">
        <v>3286</v>
      </c>
    </row>
    <row r="7" spans="1:7" x14ac:dyDescent="0.25">
      <c r="A7" s="52" t="s">
        <v>460</v>
      </c>
      <c r="B7" s="59">
        <f>SUM(B8:B19)</f>
        <v>74728046</v>
      </c>
      <c r="C7" s="59">
        <f t="shared" ref="C7:G7" si="0">SUM(C8:C19)</f>
        <v>80488743</v>
      </c>
      <c r="D7" s="59">
        <f t="shared" si="0"/>
        <v>96913697</v>
      </c>
      <c r="E7" s="59">
        <f t="shared" si="0"/>
        <v>107957378</v>
      </c>
      <c r="F7" s="59">
        <f t="shared" si="0"/>
        <v>89476426</v>
      </c>
      <c r="G7" s="59">
        <f t="shared" si="0"/>
        <v>96170774</v>
      </c>
    </row>
    <row r="8" spans="1:7" x14ac:dyDescent="0.25">
      <c r="A8" s="53" t="s">
        <v>461</v>
      </c>
      <c r="B8" s="60"/>
      <c r="C8" s="60"/>
      <c r="D8" s="60"/>
      <c r="E8" s="60"/>
      <c r="F8" s="60"/>
      <c r="G8" s="60"/>
    </row>
    <row r="9" spans="1:7" x14ac:dyDescent="0.25">
      <c r="A9" s="53" t="s">
        <v>462</v>
      </c>
      <c r="B9" s="60"/>
      <c r="C9" s="60"/>
      <c r="D9" s="60"/>
      <c r="E9" s="60"/>
      <c r="F9" s="60"/>
      <c r="G9" s="60"/>
    </row>
    <row r="10" spans="1:7" x14ac:dyDescent="0.25">
      <c r="A10" s="53" t="s">
        <v>463</v>
      </c>
      <c r="B10" s="60"/>
      <c r="C10" s="60"/>
      <c r="D10" s="60"/>
      <c r="E10" s="60"/>
      <c r="F10" s="60"/>
      <c r="G10" s="60"/>
    </row>
    <row r="11" spans="1:7" x14ac:dyDescent="0.25">
      <c r="A11" s="53" t="s">
        <v>464</v>
      </c>
      <c r="B11" s="60"/>
      <c r="C11" s="60">
        <v>615947</v>
      </c>
      <c r="D11" s="60"/>
      <c r="E11" s="60"/>
      <c r="F11" s="60"/>
      <c r="G11" s="60"/>
    </row>
    <row r="12" spans="1:7" x14ac:dyDescent="0.25">
      <c r="A12" s="53" t="s">
        <v>465</v>
      </c>
      <c r="B12" s="60"/>
      <c r="C12" s="60"/>
      <c r="D12" s="60">
        <v>634826</v>
      </c>
      <c r="E12" s="60"/>
      <c r="F12" s="60"/>
      <c r="G12" s="60"/>
    </row>
    <row r="13" spans="1:7" x14ac:dyDescent="0.25">
      <c r="A13" s="56" t="s">
        <v>466</v>
      </c>
      <c r="B13" s="60"/>
      <c r="C13" s="60">
        <v>150934</v>
      </c>
      <c r="D13" s="60">
        <v>241675</v>
      </c>
      <c r="E13" s="60"/>
      <c r="F13" s="60"/>
      <c r="G13" s="60"/>
    </row>
    <row r="14" spans="1:7" x14ac:dyDescent="0.25">
      <c r="A14" s="53" t="s">
        <v>467</v>
      </c>
      <c r="B14" s="60">
        <v>45039143</v>
      </c>
      <c r="C14" s="60">
        <v>53083824</v>
      </c>
      <c r="D14" s="60">
        <v>55452341</v>
      </c>
      <c r="E14" s="60">
        <v>61222100</v>
      </c>
      <c r="F14" s="60">
        <v>20015316</v>
      </c>
      <c r="G14" s="60">
        <v>49409247</v>
      </c>
    </row>
    <row r="15" spans="1:7" x14ac:dyDescent="0.25">
      <c r="A15" s="53" t="s">
        <v>468</v>
      </c>
      <c r="B15" s="60"/>
      <c r="C15" s="60"/>
      <c r="D15" s="60">
        <v>1019848</v>
      </c>
      <c r="E15" s="60"/>
      <c r="F15" s="60"/>
      <c r="G15" s="60"/>
    </row>
    <row r="16" spans="1:7" x14ac:dyDescent="0.25">
      <c r="A16" s="53" t="s">
        <v>469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3290</v>
      </c>
      <c r="B17" s="60">
        <v>29147063</v>
      </c>
      <c r="C17" s="60">
        <v>25045026</v>
      </c>
      <c r="D17" s="60">
        <v>39565007</v>
      </c>
      <c r="E17" s="60">
        <v>46735278</v>
      </c>
      <c r="F17" s="60">
        <v>69461110</v>
      </c>
      <c r="G17" s="60">
        <v>46761527</v>
      </c>
    </row>
    <row r="18" spans="1:7" x14ac:dyDescent="0.25">
      <c r="A18" s="53" t="s">
        <v>470</v>
      </c>
      <c r="B18" s="60">
        <v>541840</v>
      </c>
      <c r="C18" s="60">
        <v>1593012</v>
      </c>
      <c r="D18" s="60"/>
      <c r="E18" s="60"/>
      <c r="F18" s="60"/>
      <c r="G18" s="60"/>
    </row>
    <row r="19" spans="1:7" x14ac:dyDescent="0.25">
      <c r="A19" s="53" t="s">
        <v>471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/>
    </row>
    <row r="23" spans="1:7" x14ac:dyDescent="0.25">
      <c r="A23" s="53" t="s">
        <v>473</v>
      </c>
      <c r="B23" s="60"/>
      <c r="C23" s="60"/>
      <c r="D23" s="60"/>
      <c r="E23" s="60"/>
      <c r="F23" s="60"/>
      <c r="G23" s="60"/>
    </row>
    <row r="24" spans="1:7" x14ac:dyDescent="0.25">
      <c r="A24" s="53" t="s">
        <v>474</v>
      </c>
      <c r="B24" s="60"/>
      <c r="C24" s="60"/>
      <c r="D24" s="60"/>
      <c r="E24" s="60"/>
      <c r="F24" s="60"/>
      <c r="G24" s="60"/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74728046</v>
      </c>
      <c r="C31" s="61">
        <f t="shared" ref="C31:G31" si="3">C7+C21+C28</f>
        <v>80488743</v>
      </c>
      <c r="D31" s="61">
        <f t="shared" si="3"/>
        <v>96913697</v>
      </c>
      <c r="E31" s="61">
        <f t="shared" si="3"/>
        <v>107957378</v>
      </c>
      <c r="F31" s="61">
        <f t="shared" si="3"/>
        <v>89476426</v>
      </c>
      <c r="G31" s="61">
        <f t="shared" si="3"/>
        <v>96170774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480</v>
      </c>
      <c r="B35" s="60"/>
      <c r="C35" s="60"/>
      <c r="D35" s="60"/>
      <c r="E35" s="60"/>
      <c r="F35" s="60"/>
      <c r="G35" s="60"/>
    </row>
    <row r="36" spans="1:7" x14ac:dyDescent="0.2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7" t="s">
        <v>3284</v>
      </c>
      <c r="B39" s="187"/>
      <c r="C39" s="187"/>
      <c r="D39" s="187"/>
      <c r="E39" s="187"/>
      <c r="F39" s="187"/>
      <c r="G39" s="187"/>
    </row>
    <row r="40" spans="1:7" ht="15" customHeight="1" x14ac:dyDescent="0.25">
      <c r="A40" s="187" t="s">
        <v>3285</v>
      </c>
      <c r="B40" s="187"/>
      <c r="C40" s="187"/>
      <c r="D40" s="187"/>
      <c r="E40" s="187"/>
      <c r="F40" s="187"/>
      <c r="G40" s="18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74728046</v>
      </c>
      <c r="Q2" s="18">
        <f>'Formato 7 c)'!C7</f>
        <v>80488743</v>
      </c>
      <c r="R2" s="18">
        <f>'Formato 7 c)'!D7</f>
        <v>96913697</v>
      </c>
      <c r="S2" s="18">
        <f>'Formato 7 c)'!E7</f>
        <v>107957378</v>
      </c>
      <c r="T2" s="18">
        <f>'Formato 7 c)'!F7</f>
        <v>89476426</v>
      </c>
      <c r="U2" s="18">
        <f>'Formato 7 c)'!G7</f>
        <v>96170774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615947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634826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150934</v>
      </c>
      <c r="R8" s="18">
        <f>'Formato 7 c)'!D13</f>
        <v>241675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45039143</v>
      </c>
      <c r="Q9" s="18">
        <f>'Formato 7 c)'!C14</f>
        <v>53083824</v>
      </c>
      <c r="R9" s="18">
        <f>'Formato 7 c)'!D14</f>
        <v>55452341</v>
      </c>
      <c r="S9" s="18">
        <f>'Formato 7 c)'!E14</f>
        <v>61222100</v>
      </c>
      <c r="T9" s="18">
        <f>'Formato 7 c)'!F14</f>
        <v>20015316</v>
      </c>
      <c r="U9" s="18">
        <f>'Formato 7 c)'!G14</f>
        <v>49409247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1019848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29147063</v>
      </c>
      <c r="Q12" s="18">
        <f>'Formato 7 c)'!C17</f>
        <v>25045026</v>
      </c>
      <c r="R12" s="18">
        <f>'Formato 7 c)'!D17</f>
        <v>39565007</v>
      </c>
      <c r="S12" s="18">
        <f>'Formato 7 c)'!E17</f>
        <v>46735278</v>
      </c>
      <c r="T12" s="18">
        <f>'Formato 7 c)'!F17</f>
        <v>69461110</v>
      </c>
      <c r="U12" s="18">
        <f>'Formato 7 c)'!G17</f>
        <v>46761527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541840</v>
      </c>
      <c r="Q13" s="18">
        <f>'Formato 7 c)'!C18</f>
        <v>1593012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74728046</v>
      </c>
      <c r="Q23" s="18">
        <f>'Formato 7 c)'!C31</f>
        <v>80488743</v>
      </c>
      <c r="R23" s="18">
        <f>'Formato 7 c)'!D31</f>
        <v>96913697</v>
      </c>
      <c r="S23" s="18">
        <f>'Formato 7 c)'!E31</f>
        <v>107957378</v>
      </c>
      <c r="T23" s="18">
        <f>'Formato 7 c)'!F31</f>
        <v>89476426</v>
      </c>
      <c r="U23" s="18">
        <f>'Formato 7 c)'!G31</f>
        <v>96170774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3" t="s">
        <v>482</v>
      </c>
      <c r="B1" s="173"/>
      <c r="C1" s="173"/>
      <c r="D1" s="173"/>
      <c r="E1" s="173"/>
      <c r="F1" s="173"/>
      <c r="G1" s="173"/>
    </row>
    <row r="2" spans="1:7" ht="14.25" x14ac:dyDescent="0.45">
      <c r="A2" s="155" t="str">
        <f>ENTIDAD</f>
        <v>Municipio de León, Gobierno del Estado de Guanajuato</v>
      </c>
      <c r="B2" s="156"/>
      <c r="C2" s="156"/>
      <c r="D2" s="156"/>
      <c r="E2" s="156"/>
      <c r="F2" s="156"/>
      <c r="G2" s="157"/>
    </row>
    <row r="3" spans="1:7" ht="14.25" x14ac:dyDescent="0.45">
      <c r="A3" s="158" t="s">
        <v>483</v>
      </c>
      <c r="B3" s="159"/>
      <c r="C3" s="159"/>
      <c r="D3" s="159"/>
      <c r="E3" s="159"/>
      <c r="F3" s="159"/>
      <c r="G3" s="160"/>
    </row>
    <row r="4" spans="1:7" ht="14.25" x14ac:dyDescent="0.45">
      <c r="A4" s="164" t="s">
        <v>118</v>
      </c>
      <c r="B4" s="165"/>
      <c r="C4" s="165"/>
      <c r="D4" s="165"/>
      <c r="E4" s="165"/>
      <c r="F4" s="165"/>
      <c r="G4" s="166"/>
    </row>
    <row r="5" spans="1:7" x14ac:dyDescent="0.25">
      <c r="A5" s="192" t="s">
        <v>3134</v>
      </c>
      <c r="B5" s="188" t="str">
        <f>ANIO5R</f>
        <v>2016 ¹ (c)</v>
      </c>
      <c r="C5" s="188" t="str">
        <f>ANIO4R</f>
        <v>2017 ¹ (c)</v>
      </c>
      <c r="D5" s="188" t="str">
        <f>ANIO3R</f>
        <v>2018 ¹ (c)</v>
      </c>
      <c r="E5" s="188" t="str">
        <f>ANIO2R</f>
        <v>2019 ¹ (c)</v>
      </c>
      <c r="F5" s="188" t="str">
        <f>ANIO1R</f>
        <v>2020 ¹ (c)</v>
      </c>
      <c r="G5" s="51">
        <f>ANIO_INFORME</f>
        <v>2021</v>
      </c>
    </row>
    <row r="6" spans="1:7" ht="32.1" customHeight="1" x14ac:dyDescent="0.25">
      <c r="A6" s="193"/>
      <c r="B6" s="189"/>
      <c r="C6" s="189"/>
      <c r="D6" s="189"/>
      <c r="E6" s="189"/>
      <c r="F6" s="189"/>
      <c r="G6" s="88" t="s">
        <v>3287</v>
      </c>
    </row>
    <row r="7" spans="1:7" ht="14.25" x14ac:dyDescent="0.45">
      <c r="A7" s="52" t="s">
        <v>484</v>
      </c>
      <c r="B7" s="59">
        <f>SUM(B8:B16)</f>
        <v>66191213</v>
      </c>
      <c r="C7" s="59">
        <f t="shared" ref="C7:G7" si="0">SUM(C8:C16)</f>
        <v>71858103</v>
      </c>
      <c r="D7" s="59">
        <f t="shared" si="0"/>
        <v>94618579</v>
      </c>
      <c r="E7" s="59">
        <f t="shared" si="0"/>
        <v>108007271</v>
      </c>
      <c r="F7" s="59">
        <f t="shared" si="0"/>
        <v>82188283</v>
      </c>
      <c r="G7" s="59">
        <f t="shared" si="0"/>
        <v>92767886</v>
      </c>
    </row>
    <row r="8" spans="1:7" x14ac:dyDescent="0.25">
      <c r="A8" s="53" t="s">
        <v>446</v>
      </c>
      <c r="B8" s="60">
        <v>42482869</v>
      </c>
      <c r="C8" s="60">
        <f>45976363+224137</f>
        <v>46200500</v>
      </c>
      <c r="D8" s="60">
        <v>49598285</v>
      </c>
      <c r="E8" s="60">
        <v>52312478</v>
      </c>
      <c r="F8" s="60">
        <v>47528695</v>
      </c>
      <c r="G8" s="60">
        <v>44289000</v>
      </c>
    </row>
    <row r="9" spans="1:7" x14ac:dyDescent="0.25">
      <c r="A9" s="53" t="s">
        <v>447</v>
      </c>
      <c r="B9" s="60">
        <v>5215749</v>
      </c>
      <c r="C9" s="60">
        <f>6166900+1494193</f>
        <v>7661093</v>
      </c>
      <c r="D9" s="60">
        <v>7035587</v>
      </c>
      <c r="E9" s="60">
        <v>9255049</v>
      </c>
      <c r="F9" s="60">
        <v>6888846</v>
      </c>
      <c r="G9" s="60">
        <v>9196168</v>
      </c>
    </row>
    <row r="10" spans="1:7" x14ac:dyDescent="0.25">
      <c r="A10" s="53" t="s">
        <v>448</v>
      </c>
      <c r="B10" s="60">
        <v>16059791</v>
      </c>
      <c r="C10" s="60">
        <v>15460906</v>
      </c>
      <c r="D10" s="60">
        <v>21124963</v>
      </c>
      <c r="E10" s="60">
        <v>18678016</v>
      </c>
      <c r="F10" s="60">
        <v>11402676</v>
      </c>
      <c r="G10" s="60">
        <v>19450653</v>
      </c>
    </row>
    <row r="11" spans="1:7" x14ac:dyDescent="0.25">
      <c r="A11" s="53" t="s">
        <v>449</v>
      </c>
      <c r="B11" s="60">
        <v>1615369</v>
      </c>
      <c r="C11" s="60">
        <v>1046360</v>
      </c>
      <c r="D11" s="60">
        <v>16406329</v>
      </c>
      <c r="E11" s="60">
        <v>17448865</v>
      </c>
      <c r="F11" s="60">
        <v>15940805</v>
      </c>
      <c r="G11" s="60">
        <v>17488616</v>
      </c>
    </row>
    <row r="12" spans="1:7" x14ac:dyDescent="0.25">
      <c r="A12" s="53" t="s">
        <v>450</v>
      </c>
      <c r="B12" s="60">
        <v>817435</v>
      </c>
      <c r="C12" s="60">
        <v>1489244</v>
      </c>
      <c r="D12" s="60">
        <v>453415</v>
      </c>
      <c r="E12" s="60">
        <v>10312863</v>
      </c>
      <c r="F12" s="60">
        <v>427261</v>
      </c>
      <c r="G12" s="60">
        <v>2343449</v>
      </c>
    </row>
    <row r="13" spans="1:7" x14ac:dyDescent="0.25">
      <c r="A13" s="53" t="s">
        <v>451</v>
      </c>
      <c r="B13" s="60"/>
      <c r="C13" s="60"/>
      <c r="D13" s="60"/>
      <c r="E13" s="60"/>
      <c r="F13" s="60"/>
      <c r="G13" s="60"/>
    </row>
    <row r="14" spans="1:7" x14ac:dyDescent="0.25">
      <c r="A14" s="53" t="s">
        <v>452</v>
      </c>
      <c r="B14" s="60"/>
      <c r="C14" s="60"/>
      <c r="D14" s="60"/>
      <c r="E14" s="60"/>
      <c r="F14" s="60"/>
      <c r="G14" s="60"/>
    </row>
    <row r="15" spans="1:7" x14ac:dyDescent="0.25">
      <c r="A15" s="53" t="s">
        <v>453</v>
      </c>
      <c r="B15" s="60"/>
      <c r="C15" s="60"/>
      <c r="D15" s="60"/>
      <c r="E15" s="60"/>
      <c r="F15" s="60"/>
      <c r="G15" s="60"/>
    </row>
    <row r="16" spans="1:7" x14ac:dyDescent="0.25">
      <c r="A16" s="53" t="s">
        <v>454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11102857</v>
      </c>
      <c r="C18" s="61">
        <f t="shared" ref="C18:G18" si="1">SUM(C19:C27)</f>
        <v>7261593</v>
      </c>
      <c r="D18" s="61">
        <f t="shared" si="1"/>
        <v>2501638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>
        <v>393866</v>
      </c>
      <c r="C19" s="60">
        <v>471196</v>
      </c>
      <c r="D19" s="60">
        <v>142304</v>
      </c>
      <c r="E19" s="60"/>
      <c r="F19" s="60"/>
      <c r="G19" s="60"/>
    </row>
    <row r="20" spans="1:7" x14ac:dyDescent="0.25">
      <c r="A20" s="53" t="s">
        <v>447</v>
      </c>
      <c r="B20" s="60">
        <v>1226873</v>
      </c>
      <c r="C20" s="60">
        <v>817746</v>
      </c>
      <c r="D20" s="60">
        <v>1111486</v>
      </c>
      <c r="E20" s="60"/>
      <c r="F20" s="60"/>
      <c r="G20" s="60"/>
    </row>
    <row r="21" spans="1:7" x14ac:dyDescent="0.25">
      <c r="A21" s="53" t="s">
        <v>448</v>
      </c>
      <c r="B21" s="60">
        <v>4116895</v>
      </c>
      <c r="C21" s="60">
        <v>1911735</v>
      </c>
      <c r="D21" s="60">
        <v>398909</v>
      </c>
      <c r="E21" s="60"/>
      <c r="F21" s="60"/>
      <c r="G21" s="60"/>
    </row>
    <row r="22" spans="1:7" x14ac:dyDescent="0.25">
      <c r="A22" s="53" t="s">
        <v>449</v>
      </c>
      <c r="B22" s="60">
        <v>3952298</v>
      </c>
      <c r="C22" s="60">
        <v>3776499</v>
      </c>
      <c r="D22" s="60">
        <v>805547</v>
      </c>
      <c r="E22" s="60"/>
      <c r="F22" s="60"/>
      <c r="G22" s="60"/>
    </row>
    <row r="23" spans="1:7" x14ac:dyDescent="0.25">
      <c r="A23" s="53" t="s">
        <v>450</v>
      </c>
      <c r="B23" s="60">
        <v>1412925</v>
      </c>
      <c r="C23" s="60">
        <v>284417</v>
      </c>
      <c r="D23" s="60">
        <v>43392</v>
      </c>
      <c r="E23" s="60"/>
      <c r="F23" s="60"/>
      <c r="G23" s="60"/>
    </row>
    <row r="24" spans="1:7" x14ac:dyDescent="0.25">
      <c r="A24" s="53" t="s">
        <v>451</v>
      </c>
      <c r="B24" s="60"/>
      <c r="C24" s="60"/>
      <c r="D24" s="60"/>
      <c r="E24" s="60"/>
      <c r="F24" s="60"/>
      <c r="G24" s="60"/>
    </row>
    <row r="25" spans="1:7" x14ac:dyDescent="0.25">
      <c r="A25" s="53" t="s">
        <v>452</v>
      </c>
      <c r="B25" s="60"/>
      <c r="C25" s="60"/>
      <c r="D25" s="60"/>
      <c r="E25" s="60"/>
      <c r="F25" s="60"/>
      <c r="G25" s="60"/>
    </row>
    <row r="26" spans="1:7" x14ac:dyDescent="0.25">
      <c r="A26" s="53" t="s">
        <v>456</v>
      </c>
      <c r="B26" s="60"/>
      <c r="C26" s="60"/>
      <c r="D26" s="60"/>
      <c r="E26" s="60"/>
      <c r="F26" s="60"/>
      <c r="G26" s="60"/>
    </row>
    <row r="27" spans="1:7" x14ac:dyDescent="0.25">
      <c r="A27" s="53" t="s">
        <v>454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77294070</v>
      </c>
      <c r="C29" s="60">
        <f t="shared" ref="C29:G29" si="2">C7+C18</f>
        <v>79119696</v>
      </c>
      <c r="D29" s="60">
        <f t="shared" si="2"/>
        <v>97120217</v>
      </c>
      <c r="E29" s="60">
        <f t="shared" si="2"/>
        <v>108007271</v>
      </c>
      <c r="F29" s="60">
        <f t="shared" si="2"/>
        <v>82188283</v>
      </c>
      <c r="G29" s="60">
        <f t="shared" si="2"/>
        <v>92767886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7" t="s">
        <v>3284</v>
      </c>
      <c r="B32" s="187"/>
      <c r="C32" s="187"/>
      <c r="D32" s="187"/>
      <c r="E32" s="187"/>
      <c r="F32" s="187"/>
      <c r="G32" s="187"/>
    </row>
    <row r="33" spans="1:7" x14ac:dyDescent="0.25">
      <c r="A33" s="187" t="s">
        <v>3285</v>
      </c>
      <c r="B33" s="187"/>
      <c r="C33" s="187"/>
      <c r="D33" s="187"/>
      <c r="E33" s="187"/>
      <c r="F33" s="187"/>
      <c r="G33" s="18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66191213</v>
      </c>
      <c r="Q2" s="18">
        <f>'Formato 7 d)'!C7</f>
        <v>71858103</v>
      </c>
      <c r="R2" s="18">
        <f>'Formato 7 d)'!D7</f>
        <v>94618579</v>
      </c>
      <c r="S2" s="18">
        <f>'Formato 7 d)'!E7</f>
        <v>108007271</v>
      </c>
      <c r="T2" s="18">
        <f>'Formato 7 d)'!F7</f>
        <v>82188283</v>
      </c>
      <c r="U2" s="18">
        <f>'Formato 7 d)'!G7</f>
        <v>92767886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42482869</v>
      </c>
      <c r="Q3" s="18">
        <f>'Formato 7 d)'!C8</f>
        <v>46200500</v>
      </c>
      <c r="R3" s="18">
        <f>'Formato 7 d)'!D8</f>
        <v>49598285</v>
      </c>
      <c r="S3" s="18">
        <f>'Formato 7 d)'!E8</f>
        <v>52312478</v>
      </c>
      <c r="T3" s="18">
        <f>'Formato 7 d)'!F8</f>
        <v>47528695</v>
      </c>
      <c r="U3" s="18">
        <f>'Formato 7 d)'!G8</f>
        <v>44289000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5215749</v>
      </c>
      <c r="Q4" s="18">
        <f>'Formato 7 d)'!C9</f>
        <v>7661093</v>
      </c>
      <c r="R4" s="18">
        <f>'Formato 7 d)'!D9</f>
        <v>7035587</v>
      </c>
      <c r="S4" s="18">
        <f>'Formato 7 d)'!E9</f>
        <v>9255049</v>
      </c>
      <c r="T4" s="18">
        <f>'Formato 7 d)'!F9</f>
        <v>6888846</v>
      </c>
      <c r="U4" s="18">
        <f>'Formato 7 d)'!G9</f>
        <v>9196168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16059791</v>
      </c>
      <c r="Q5" s="18">
        <f>'Formato 7 d)'!C10</f>
        <v>15460906</v>
      </c>
      <c r="R5" s="18">
        <f>'Formato 7 d)'!D10</f>
        <v>21124963</v>
      </c>
      <c r="S5" s="18">
        <f>'Formato 7 d)'!E10</f>
        <v>18678016</v>
      </c>
      <c r="T5" s="18">
        <f>'Formato 7 d)'!F10</f>
        <v>11402676</v>
      </c>
      <c r="U5" s="18">
        <f>'Formato 7 d)'!G10</f>
        <v>19450653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1615369</v>
      </c>
      <c r="Q6" s="18">
        <f>'Formato 7 d)'!C11</f>
        <v>1046360</v>
      </c>
      <c r="R6" s="18">
        <f>'Formato 7 d)'!D11</f>
        <v>16406329</v>
      </c>
      <c r="S6" s="18">
        <f>'Formato 7 d)'!E11</f>
        <v>17448865</v>
      </c>
      <c r="T6" s="18">
        <f>'Formato 7 d)'!F11</f>
        <v>15940805</v>
      </c>
      <c r="U6" s="18">
        <f>'Formato 7 d)'!G11</f>
        <v>17488616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817435</v>
      </c>
      <c r="Q7" s="18">
        <f>'Formato 7 d)'!C12</f>
        <v>1489244</v>
      </c>
      <c r="R7" s="18">
        <f>'Formato 7 d)'!D12</f>
        <v>453415</v>
      </c>
      <c r="S7" s="18">
        <f>'Formato 7 d)'!E12</f>
        <v>10312863</v>
      </c>
      <c r="T7" s="18">
        <f>'Formato 7 d)'!F12</f>
        <v>427261</v>
      </c>
      <c r="U7" s="18">
        <f>'Formato 7 d)'!G12</f>
        <v>2343449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11102857</v>
      </c>
      <c r="Q12" s="18">
        <f>'Formato 7 d)'!C18</f>
        <v>7261593</v>
      </c>
      <c r="R12" s="18">
        <f>'Formato 7 d)'!D18</f>
        <v>2501638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393866</v>
      </c>
      <c r="Q13" s="18">
        <f>'Formato 7 d)'!C19</f>
        <v>471196</v>
      </c>
      <c r="R13" s="18">
        <f>'Formato 7 d)'!D19</f>
        <v>142304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1226873</v>
      </c>
      <c r="Q14" s="18">
        <f>'Formato 7 d)'!C20</f>
        <v>817746</v>
      </c>
      <c r="R14" s="18">
        <f>'Formato 7 d)'!D20</f>
        <v>1111486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4116895</v>
      </c>
      <c r="Q15" s="18">
        <f>'Formato 7 d)'!C21</f>
        <v>1911735</v>
      </c>
      <c r="R15" s="18">
        <f>'Formato 7 d)'!D21</f>
        <v>398909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3952298</v>
      </c>
      <c r="Q16" s="18">
        <f>'Formato 7 d)'!C22</f>
        <v>3776499</v>
      </c>
      <c r="R16" s="18">
        <f>'Formato 7 d)'!D22</f>
        <v>805547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1412925</v>
      </c>
      <c r="Q17" s="18">
        <f>'Formato 7 d)'!C23</f>
        <v>284417</v>
      </c>
      <c r="R17" s="18">
        <f>'Formato 7 d)'!D23</f>
        <v>43392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77294070</v>
      </c>
      <c r="Q22" s="18">
        <f>'Formato 7 d)'!C29</f>
        <v>79119696</v>
      </c>
      <c r="R22" s="18">
        <f>'Formato 7 d)'!D29</f>
        <v>97120217</v>
      </c>
      <c r="S22" s="18">
        <f>'Formato 7 d)'!E29</f>
        <v>108007271</v>
      </c>
      <c r="T22" s="18">
        <f>'Formato 7 d)'!F29</f>
        <v>82188283</v>
      </c>
      <c r="U22" s="18">
        <f>'Formato 7 d)'!G29</f>
        <v>92767886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x14ac:dyDescent="0.2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C67"/>
  <sheetViews>
    <sheetView showGridLines="0" zoomScale="90" zoomScaleNormal="90" workbookViewId="0">
      <selection sqref="A1:F1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7" t="s">
        <v>487</v>
      </c>
      <c r="B1" s="167"/>
      <c r="C1" s="167"/>
      <c r="D1" s="167"/>
      <c r="E1" s="167"/>
      <c r="F1" s="167"/>
      <c r="G1" s="111"/>
    </row>
    <row r="2" spans="1:7" ht="14.25" x14ac:dyDescent="0.45">
      <c r="A2" s="155" t="str">
        <f>ENTE_PUBLICO</f>
        <v>Comisión Municipal de Deporte y Cultura Física de León, Gobierno del Estado de Guanajuato</v>
      </c>
      <c r="B2" s="156"/>
      <c r="C2" s="156"/>
      <c r="D2" s="156"/>
      <c r="E2" s="156"/>
      <c r="F2" s="157"/>
    </row>
    <row r="3" spans="1:7" ht="14.25" x14ac:dyDescent="0.45">
      <c r="A3" s="164" t="s">
        <v>488</v>
      </c>
      <c r="B3" s="165"/>
      <c r="C3" s="165"/>
      <c r="D3" s="165"/>
      <c r="E3" s="165"/>
      <c r="F3" s="166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 t="s">
        <v>3327</v>
      </c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ht="14.25" x14ac:dyDescent="0.4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ht="14.25" x14ac:dyDescent="0.45">
      <c r="A13" s="139" t="s">
        <v>501</v>
      </c>
      <c r="B13" s="60"/>
      <c r="C13" s="60"/>
      <c r="D13" s="60"/>
      <c r="E13" s="60"/>
      <c r="F13" s="60"/>
    </row>
    <row r="14" spans="1:7" ht="14.25" x14ac:dyDescent="0.4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ht="14.25" x14ac:dyDescent="0.45">
      <c r="A17" s="139" t="s">
        <v>501</v>
      </c>
      <c r="B17" s="60"/>
      <c r="C17" s="60"/>
      <c r="D17" s="60"/>
      <c r="E17" s="60"/>
      <c r="F17" s="60"/>
    </row>
    <row r="18" spans="1:6" ht="14.25" x14ac:dyDescent="0.4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x14ac:dyDescent="0.25">
      <c r="A22" s="64" t="s">
        <v>507</v>
      </c>
      <c r="B22" s="146"/>
      <c r="C22" s="146"/>
      <c r="D22" s="146"/>
      <c r="E22" s="146"/>
      <c r="F22" s="146"/>
    </row>
    <row r="23" spans="1:6" x14ac:dyDescent="0.2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x14ac:dyDescent="0.25">
      <c r="A25" s="137" t="s">
        <v>510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511</v>
      </c>
      <c r="B27" s="54"/>
      <c r="C27" s="54"/>
      <c r="D27" s="54"/>
      <c r="E27" s="54"/>
      <c r="F27" s="54"/>
    </row>
    <row r="28" spans="1:6" x14ac:dyDescent="0.25">
      <c r="A28" s="137" t="s">
        <v>512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x14ac:dyDescent="0.25">
      <c r="A31" s="137" t="s">
        <v>498</v>
      </c>
      <c r="B31" s="60"/>
      <c r="C31" s="60"/>
      <c r="D31" s="60"/>
      <c r="E31" s="60"/>
      <c r="F31" s="60"/>
    </row>
    <row r="32" spans="1:6" x14ac:dyDescent="0.25">
      <c r="A32" s="137" t="s">
        <v>502</v>
      </c>
      <c r="B32" s="60"/>
      <c r="C32" s="60"/>
      <c r="D32" s="60"/>
      <c r="E32" s="60"/>
      <c r="F32" s="60"/>
    </row>
    <row r="33" spans="1:6" x14ac:dyDescent="0.25">
      <c r="A33" s="137" t="s">
        <v>514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x14ac:dyDescent="0.25">
      <c r="A38" s="137" t="s">
        <v>518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519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 t="str">
        <f>'Formato 8'!B6</f>
        <v>Durante el Periodo del Cuarto Trimestre 2021 no se efectuó Estudio Actuarial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17283"/>
  <sheetViews>
    <sheetView showGridLines="0" tabSelected="1" zoomScale="90" zoomScaleNormal="90" workbookViewId="0">
      <selection activeCell="A28" sqref="A28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7" t="s">
        <v>537</v>
      </c>
      <c r="B1" s="167"/>
      <c r="C1" s="167"/>
      <c r="D1" s="167"/>
      <c r="E1" s="167"/>
      <c r="F1" s="167"/>
    </row>
    <row r="2" spans="1:6" ht="14.25" x14ac:dyDescent="0.45">
      <c r="A2" s="155" t="str">
        <f>ENTE_PUBLICO_A</f>
        <v>Comisión Municipal de Deporte y Cultura Física de León, Gobierno del Estado de Guanajuato (a)</v>
      </c>
      <c r="B2" s="156"/>
      <c r="C2" s="156"/>
      <c r="D2" s="156"/>
      <c r="E2" s="156"/>
      <c r="F2" s="157"/>
    </row>
    <row r="3" spans="1:6" x14ac:dyDescent="0.25">
      <c r="A3" s="158" t="s">
        <v>117</v>
      </c>
      <c r="B3" s="159"/>
      <c r="C3" s="159"/>
      <c r="D3" s="159"/>
      <c r="E3" s="159"/>
      <c r="F3" s="160"/>
    </row>
    <row r="4" spans="1:6" ht="14.25" x14ac:dyDescent="0.45">
      <c r="A4" s="161" t="str">
        <f>PERIODO_INFORME</f>
        <v>Al 31 de diciembre de 2020 y al 31 de diciembre de 2021 (b)</v>
      </c>
      <c r="B4" s="162"/>
      <c r="C4" s="162"/>
      <c r="D4" s="162"/>
      <c r="E4" s="162"/>
      <c r="F4" s="163"/>
    </row>
    <row r="5" spans="1:6" ht="14.25" x14ac:dyDescent="0.45">
      <c r="A5" s="164" t="s">
        <v>118</v>
      </c>
      <c r="B5" s="165"/>
      <c r="C5" s="165"/>
      <c r="D5" s="165"/>
      <c r="E5" s="165"/>
      <c r="F5" s="166"/>
    </row>
    <row r="6" spans="1:6" s="3" customFormat="1" ht="28.5" x14ac:dyDescent="0.45">
      <c r="A6" s="133" t="s">
        <v>3276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13399708.270000001</v>
      </c>
      <c r="C9" s="149">
        <f>SUM(C10:C16)</f>
        <v>10646227.560000001</v>
      </c>
      <c r="D9" s="100" t="s">
        <v>54</v>
      </c>
      <c r="E9" s="60">
        <f>SUM(E10:E18)</f>
        <v>3621515.01</v>
      </c>
      <c r="F9" s="60">
        <f>SUM(F10:F18)</f>
        <v>4336557.92</v>
      </c>
    </row>
    <row r="10" spans="1:6" x14ac:dyDescent="0.25">
      <c r="A10" s="96" t="s">
        <v>4</v>
      </c>
      <c r="B10" s="60">
        <v>24000</v>
      </c>
      <c r="C10" s="149">
        <v>24500</v>
      </c>
      <c r="D10" s="101" t="s">
        <v>55</v>
      </c>
      <c r="E10" s="60">
        <v>0</v>
      </c>
      <c r="F10" s="149">
        <v>0</v>
      </c>
    </row>
    <row r="11" spans="1:6" x14ac:dyDescent="0.25">
      <c r="A11" s="96" t="s">
        <v>5</v>
      </c>
      <c r="B11" s="60">
        <v>3895243.89</v>
      </c>
      <c r="C11" s="149">
        <v>2759102.14</v>
      </c>
      <c r="D11" s="101" t="s">
        <v>56</v>
      </c>
      <c r="E11" s="60">
        <v>880638.71</v>
      </c>
      <c r="F11" s="149">
        <v>1390670.66</v>
      </c>
    </row>
    <row r="12" spans="1:6" x14ac:dyDescent="0.25">
      <c r="A12" s="96" t="s">
        <v>6</v>
      </c>
      <c r="B12" s="77">
        <v>0</v>
      </c>
      <c r="C12" s="149">
        <v>0</v>
      </c>
      <c r="D12" s="101" t="s">
        <v>57</v>
      </c>
      <c r="E12" s="60">
        <v>0</v>
      </c>
      <c r="F12" s="149">
        <v>0</v>
      </c>
    </row>
    <row r="13" spans="1:6" x14ac:dyDescent="0.25">
      <c r="A13" s="96" t="s">
        <v>7</v>
      </c>
      <c r="B13" s="60">
        <v>9467238.3800000008</v>
      </c>
      <c r="C13" s="149">
        <v>7849399.4199999999</v>
      </c>
      <c r="D13" s="101" t="s">
        <v>58</v>
      </c>
      <c r="E13" s="60">
        <v>0</v>
      </c>
      <c r="F13" s="149">
        <v>0</v>
      </c>
    </row>
    <row r="14" spans="1:6" x14ac:dyDescent="0.25">
      <c r="A14" s="96" t="s">
        <v>8</v>
      </c>
      <c r="B14" s="60">
        <v>0</v>
      </c>
      <c r="C14" s="149">
        <v>0</v>
      </c>
      <c r="D14" s="101" t="s">
        <v>59</v>
      </c>
      <c r="E14" s="60">
        <v>0</v>
      </c>
      <c r="F14" s="149">
        <v>0</v>
      </c>
    </row>
    <row r="15" spans="1:6" x14ac:dyDescent="0.25">
      <c r="A15" s="96" t="s">
        <v>9</v>
      </c>
      <c r="B15" s="60">
        <v>13226</v>
      </c>
      <c r="C15" s="149">
        <v>13226</v>
      </c>
      <c r="D15" s="101" t="s">
        <v>60</v>
      </c>
      <c r="E15" s="60">
        <v>0</v>
      </c>
      <c r="F15" s="149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1535509.84</v>
      </c>
      <c r="F16" s="149">
        <v>1730513.98</v>
      </c>
    </row>
    <row r="17" spans="1:6" x14ac:dyDescent="0.25">
      <c r="A17" s="95" t="s">
        <v>11</v>
      </c>
      <c r="B17" s="60">
        <f>SUM(B18:B24)</f>
        <v>25408.39</v>
      </c>
      <c r="C17" s="149">
        <f>SUM(C18:C24)</f>
        <v>98436.93</v>
      </c>
      <c r="D17" s="101" t="s">
        <v>62</v>
      </c>
      <c r="E17" s="60">
        <v>0</v>
      </c>
      <c r="F17" s="149">
        <v>0</v>
      </c>
    </row>
    <row r="18" spans="1:6" x14ac:dyDescent="0.25">
      <c r="A18" s="97" t="s">
        <v>12</v>
      </c>
      <c r="B18" s="60">
        <v>0</v>
      </c>
      <c r="C18" s="149">
        <v>0</v>
      </c>
      <c r="D18" s="101" t="s">
        <v>63</v>
      </c>
      <c r="E18" s="60">
        <v>1205366.46</v>
      </c>
      <c r="F18" s="149">
        <v>1215373.28</v>
      </c>
    </row>
    <row r="19" spans="1:6" x14ac:dyDescent="0.25">
      <c r="A19" s="97" t="s">
        <v>13</v>
      </c>
      <c r="B19" s="60">
        <v>0</v>
      </c>
      <c r="C19" s="149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25408.39</v>
      </c>
      <c r="C20" s="149">
        <v>98436.93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149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149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149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149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757176.08</v>
      </c>
      <c r="C25" s="149">
        <f>SUM(C26:C30)</f>
        <v>757176.08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149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149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149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149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757176.08</v>
      </c>
      <c r="C30" s="149">
        <v>757176.08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149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149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149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149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149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97470.63</v>
      </c>
      <c r="C37" s="149">
        <v>96637.72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189223.67</v>
      </c>
      <c r="F38" s="60">
        <f>SUM(F39:F41)</f>
        <v>189223.67</v>
      </c>
    </row>
    <row r="39" spans="1:6" x14ac:dyDescent="0.25">
      <c r="A39" s="97" t="s">
        <v>32</v>
      </c>
      <c r="B39" s="60">
        <v>0</v>
      </c>
      <c r="C39" s="149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149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189223.67</v>
      </c>
      <c r="F41" s="149">
        <v>189223.67</v>
      </c>
    </row>
    <row r="42" spans="1:6" x14ac:dyDescent="0.25">
      <c r="A42" s="97" t="s">
        <v>35</v>
      </c>
      <c r="B42" s="60">
        <v>0</v>
      </c>
      <c r="C42" s="149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149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149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149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B9+B17+B25+B31+B37+B41</f>
        <v>14279763.370000003</v>
      </c>
      <c r="C47" s="61">
        <f>C9+C17+C25+C31+C37+C41</f>
        <v>11598478.290000001</v>
      </c>
      <c r="D47" s="99" t="s">
        <v>91</v>
      </c>
      <c r="E47" s="61">
        <f>E9+E19+E23+E26+E27+E31+E38+E42</f>
        <v>3810738.6799999997</v>
      </c>
      <c r="F47" s="61">
        <f>F9+F19+F23+F26+F27+F31+F38+F42</f>
        <v>4525781.59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149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149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149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27468712.870000001</v>
      </c>
      <c r="C53" s="149">
        <v>25409986.690000001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671565.56</v>
      </c>
      <c r="C54" s="149">
        <v>571568.56999999995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-15454910.550000001</v>
      </c>
      <c r="C55" s="149">
        <v>-13037885.32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149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14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3810738.6799999997</v>
      </c>
      <c r="F59" s="61">
        <f>F47+F57</f>
        <v>4525781.59</v>
      </c>
    </row>
    <row r="60" spans="1:6" x14ac:dyDescent="0.25">
      <c r="A60" s="55" t="s">
        <v>50</v>
      </c>
      <c r="B60" s="61">
        <f>SUM(B50:B58)</f>
        <v>12685367.879999999</v>
      </c>
      <c r="C60" s="61">
        <f>SUM(C50:C58)</f>
        <v>12943669.940000001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26965131.25</v>
      </c>
      <c r="C62" s="61">
        <f>SUM(C47+C60)</f>
        <v>24542148.230000004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216450</v>
      </c>
      <c r="F63" s="77">
        <f>SUM(F64:F66)</f>
        <v>216450</v>
      </c>
    </row>
    <row r="64" spans="1:6" x14ac:dyDescent="0.25">
      <c r="A64" s="54"/>
      <c r="B64" s="54"/>
      <c r="C64" s="54"/>
      <c r="D64" s="103" t="s">
        <v>103</v>
      </c>
      <c r="E64" s="77">
        <v>0</v>
      </c>
      <c r="F64" s="77">
        <v>0</v>
      </c>
    </row>
    <row r="65" spans="1:6" x14ac:dyDescent="0.25">
      <c r="A65" s="54"/>
      <c r="B65" s="54"/>
      <c r="C65" s="54"/>
      <c r="D65" s="41" t="s">
        <v>104</v>
      </c>
      <c r="E65" s="77">
        <v>216450</v>
      </c>
      <c r="F65" s="77">
        <v>216450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22937942.57</v>
      </c>
      <c r="F68" s="77">
        <f>SUM(F69:F73)</f>
        <v>19799916.640000001</v>
      </c>
    </row>
    <row r="69" spans="1:6" x14ac:dyDescent="0.25">
      <c r="A69" s="12"/>
      <c r="B69" s="54"/>
      <c r="C69" s="54"/>
      <c r="D69" s="103" t="s">
        <v>107</v>
      </c>
      <c r="E69" s="77">
        <v>3579627.93</v>
      </c>
      <c r="F69" s="149">
        <v>5158004.74</v>
      </c>
    </row>
    <row r="70" spans="1:6" x14ac:dyDescent="0.25">
      <c r="A70" s="12"/>
      <c r="B70" s="54"/>
      <c r="C70" s="54"/>
      <c r="D70" s="103" t="s">
        <v>108</v>
      </c>
      <c r="E70" s="77">
        <v>13067110.560000001</v>
      </c>
      <c r="F70" s="149">
        <v>8350707.8200000003</v>
      </c>
    </row>
    <row r="71" spans="1:6" x14ac:dyDescent="0.25">
      <c r="A71" s="12"/>
      <c r="B71" s="54"/>
      <c r="C71" s="54"/>
      <c r="D71" s="103" t="s">
        <v>109</v>
      </c>
      <c r="E71" s="77">
        <v>6291204.0800000001</v>
      </c>
      <c r="F71" s="149">
        <v>6291204.0800000001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14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23154392.57</v>
      </c>
      <c r="F79" s="61">
        <f>F63+F68+F75</f>
        <v>20016366.640000001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26965131.25</v>
      </c>
      <c r="F81" s="61">
        <f>F59+F79</f>
        <v>24542148.23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13399708.270000001</v>
      </c>
      <c r="Q4" s="18">
        <f>'Formato 1'!C9</f>
        <v>10646227.560000001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24000</v>
      </c>
      <c r="Q5" s="18">
        <f>'Formato 1'!C10</f>
        <v>24500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3895243.89</v>
      </c>
      <c r="Q6" s="18">
        <f>'Formato 1'!C11</f>
        <v>2759102.14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9467238.3800000008</v>
      </c>
      <c r="Q8" s="18">
        <f>'Formato 1'!C13</f>
        <v>7849399.4199999999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13226</v>
      </c>
      <c r="Q10" s="18">
        <f>'Formato 1'!C15</f>
        <v>13226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25408.39</v>
      </c>
      <c r="Q12" s="18">
        <f>'Formato 1'!C17</f>
        <v>98436.93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25408.39</v>
      </c>
      <c r="Q15" s="18">
        <f>'Formato 1'!C20</f>
        <v>98436.93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757176.08</v>
      </c>
      <c r="Q20" s="18">
        <f>'Formato 1'!C25</f>
        <v>757176.08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757176.08</v>
      </c>
      <c r="Q25" s="18">
        <f>'Formato 1'!C30</f>
        <v>757176.08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97470.63</v>
      </c>
      <c r="Q32" s="18">
        <f>'Formato 1'!C37</f>
        <v>96637.72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97470.63</v>
      </c>
      <c r="Q33" s="18">
        <f>'Formato 1'!C37</f>
        <v>96637.72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14279763.370000003</v>
      </c>
      <c r="Q42" s="18">
        <f>'Formato 1'!C47</f>
        <v>11598478.290000001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27468712.870000001</v>
      </c>
      <c r="Q47">
        <f>'Formato 1'!C53</f>
        <v>25409986.690000001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671565.56</v>
      </c>
      <c r="Q48">
        <f>'Formato 1'!C54</f>
        <v>571568.56999999995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-15454910.550000001</v>
      </c>
      <c r="Q49">
        <f>'Formato 1'!C55</f>
        <v>-13037885.32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12685367.879999999</v>
      </c>
      <c r="Q53">
        <f>'Formato 1'!C60</f>
        <v>12943669.940000001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26965131.25</v>
      </c>
      <c r="Q54">
        <f>'Formato 1'!C62</f>
        <v>24542148.230000004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3621515.01</v>
      </c>
      <c r="Q57">
        <f>'Formato 1'!F9</f>
        <v>4336557.92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880638.71</v>
      </c>
      <c r="Q59">
        <f>'Formato 1'!F11</f>
        <v>1390670.66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1535509.84</v>
      </c>
      <c r="Q64">
        <f>'Formato 1'!F16</f>
        <v>1730513.98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1205366.46</v>
      </c>
      <c r="Q66">
        <f>'Formato 1'!F18</f>
        <v>1215373.28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189223.67</v>
      </c>
      <c r="Q87">
        <f>'Formato 1'!F38</f>
        <v>189223.67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189223.67</v>
      </c>
      <c r="Q90">
        <f>'Formato 1'!F41</f>
        <v>189223.67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3810738.6799999997</v>
      </c>
      <c r="Q95">
        <f>'Formato 1'!F47</f>
        <v>4525781.59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3810738.6799999997</v>
      </c>
      <c r="Q104">
        <f>'Formato 1'!F59</f>
        <v>4525781.59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216450</v>
      </c>
      <c r="Q106">
        <f>'Formato 1'!F63</f>
        <v>216450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216450</v>
      </c>
      <c r="Q108">
        <f>'Formato 1'!F65</f>
        <v>216450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22937942.57</v>
      </c>
      <c r="Q110">
        <f>'Formato 1'!F68</f>
        <v>19799916.640000001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3579627.93</v>
      </c>
      <c r="Q111">
        <f>'Formato 1'!F69</f>
        <v>5158004.74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13067110.560000001</v>
      </c>
      <c r="Q112">
        <f>'Formato 1'!F70</f>
        <v>8350707.8200000003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6291204.0800000001</v>
      </c>
      <c r="Q113">
        <f>'Formato 1'!F71</f>
        <v>6291204.0800000001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23154392.57</v>
      </c>
      <c r="Q119">
        <f>'Formato 1'!F79</f>
        <v>20016366.640000001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26965131.25</v>
      </c>
      <c r="Q120">
        <f>'Formato 1'!F81</f>
        <v>24542148.23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view="pageBreakPreview" zoomScale="60" zoomScaleNormal="90" workbookViewId="0">
      <selection activeCell="A3" sqref="A3:H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9" t="s">
        <v>536</v>
      </c>
      <c r="B1" s="169"/>
      <c r="C1" s="169"/>
      <c r="D1" s="169"/>
      <c r="E1" s="169"/>
      <c r="F1" s="169"/>
      <c r="G1" s="169"/>
      <c r="H1" s="169"/>
    </row>
    <row r="2" spans="1:9" ht="14.25" x14ac:dyDescent="0.45">
      <c r="A2" s="155" t="str">
        <f>ENTE_PUBLICO_A</f>
        <v>Comisión Municipal de Deporte y Cultura Física de León, Gobierno del Estado de Guanajuato (a)</v>
      </c>
      <c r="B2" s="156"/>
      <c r="C2" s="156"/>
      <c r="D2" s="156"/>
      <c r="E2" s="156"/>
      <c r="F2" s="156"/>
      <c r="G2" s="156"/>
      <c r="H2" s="157"/>
    </row>
    <row r="3" spans="1:9" x14ac:dyDescent="0.25">
      <c r="A3" s="158" t="s">
        <v>120</v>
      </c>
      <c r="B3" s="159"/>
      <c r="C3" s="159"/>
      <c r="D3" s="159"/>
      <c r="E3" s="159"/>
      <c r="F3" s="159"/>
      <c r="G3" s="159"/>
      <c r="H3" s="160"/>
    </row>
    <row r="4" spans="1:9" ht="14.25" x14ac:dyDescent="0.45">
      <c r="A4" s="161" t="str">
        <f>PERIODO_INFORME</f>
        <v>Al 31 de diciembre de 2020 y al 31 de diciembre de 2021 (b)</v>
      </c>
      <c r="B4" s="162"/>
      <c r="C4" s="162"/>
      <c r="D4" s="162"/>
      <c r="E4" s="162"/>
      <c r="F4" s="162"/>
      <c r="G4" s="162"/>
      <c r="H4" s="163"/>
    </row>
    <row r="5" spans="1:9" ht="14.25" x14ac:dyDescent="0.45">
      <c r="A5" s="164" t="s">
        <v>118</v>
      </c>
      <c r="B5" s="165"/>
      <c r="C5" s="165"/>
      <c r="D5" s="165"/>
      <c r="E5" s="165"/>
      <c r="F5" s="165"/>
      <c r="G5" s="165"/>
      <c r="H5" s="166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0">
        <v>4525781.59</v>
      </c>
      <c r="C18" s="132"/>
      <c r="D18" s="132"/>
      <c r="E18" s="132"/>
      <c r="F18" s="61">
        <v>3810738.68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4525781.59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3810738.68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8" t="s">
        <v>3292</v>
      </c>
      <c r="B33" s="168"/>
      <c r="C33" s="168"/>
      <c r="D33" s="168"/>
      <c r="E33" s="168"/>
      <c r="F33" s="168"/>
      <c r="G33" s="168"/>
      <c r="H33" s="168"/>
    </row>
    <row r="34" spans="1:8" ht="12" customHeight="1" x14ac:dyDescent="0.25">
      <c r="A34" s="168"/>
      <c r="B34" s="168"/>
      <c r="C34" s="168"/>
      <c r="D34" s="168"/>
      <c r="E34" s="168"/>
      <c r="F34" s="168"/>
      <c r="G34" s="168"/>
      <c r="H34" s="168"/>
    </row>
    <row r="35" spans="1:8" ht="12" customHeight="1" x14ac:dyDescent="0.25">
      <c r="A35" s="168"/>
      <c r="B35" s="168"/>
      <c r="C35" s="168"/>
      <c r="D35" s="168"/>
      <c r="E35" s="168"/>
      <c r="F35" s="168"/>
      <c r="G35" s="168"/>
      <c r="H35" s="168"/>
    </row>
    <row r="36" spans="1:8" ht="12" customHeight="1" x14ac:dyDescent="0.25">
      <c r="A36" s="168"/>
      <c r="B36" s="168"/>
      <c r="C36" s="168"/>
      <c r="D36" s="168"/>
      <c r="E36" s="168"/>
      <c r="F36" s="168"/>
      <c r="G36" s="168"/>
      <c r="H36" s="168"/>
    </row>
    <row r="37" spans="1:8" ht="12" customHeight="1" x14ac:dyDescent="0.25">
      <c r="A37" s="168"/>
      <c r="B37" s="168"/>
      <c r="C37" s="168"/>
      <c r="D37" s="168"/>
      <c r="E37" s="168"/>
      <c r="F37" s="168"/>
      <c r="G37" s="168"/>
      <c r="H37" s="16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440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441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442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4525781.59</v>
      </c>
      <c r="Q12" s="18"/>
      <c r="R12" s="18"/>
      <c r="S12" s="18"/>
      <c r="T12" s="18">
        <f>'Formato 2'!F18</f>
        <v>3810738.68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4525781.59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3810738.68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view="pageBreakPreview" zoomScale="60" zoomScaleNormal="90" workbookViewId="0">
      <selection activeCell="A21" sqref="A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7" t="s">
        <v>535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11"/>
    </row>
    <row r="2" spans="1:12" ht="14.25" x14ac:dyDescent="0.45">
      <c r="A2" s="155" t="str">
        <f>ENTE_PUBLICO_A</f>
        <v>Comisión Municipal de Deporte y Cultura Física de León, Gobierno del Estado de Guanajuato (a)</v>
      </c>
      <c r="B2" s="156"/>
      <c r="C2" s="156"/>
      <c r="D2" s="156"/>
      <c r="E2" s="156"/>
      <c r="F2" s="156"/>
      <c r="G2" s="156"/>
      <c r="H2" s="156"/>
      <c r="I2" s="156"/>
      <c r="J2" s="156"/>
      <c r="K2" s="157"/>
    </row>
    <row r="3" spans="1:12" x14ac:dyDescent="0.25">
      <c r="A3" s="158" t="s">
        <v>146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2" ht="14.25" x14ac:dyDescent="0.45">
      <c r="A4" s="161" t="str">
        <f>TRIMESTRE</f>
        <v>Del 1 de enero al 31 de diciembre de 2021 (b)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2" ht="14.25" x14ac:dyDescent="0.45">
      <c r="A5" s="158" t="s">
        <v>118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2021 (k)</v>
      </c>
      <c r="J6" s="131" t="str">
        <f>MONTO2</f>
        <v>Monto pagado de la inversión actualizado al 31 de diciembre de 2021 (l)</v>
      </c>
      <c r="K6" s="131" t="str">
        <f>SALDO_PENDIENTE</f>
        <v>Saldo pendiente por pagar de la inversión al 31 de diciembre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x14ac:dyDescent="0.25">
      <c r="A18" s="114" t="s">
        <v>164</v>
      </c>
      <c r="B18" s="112"/>
      <c r="C18" s="112"/>
      <c r="D18" s="112"/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x14ac:dyDescent="0.2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  <pageSetup scale="3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Coord.Contabilidad</cp:lastModifiedBy>
  <cp:lastPrinted>2022-01-24T20:07:00Z</cp:lastPrinted>
  <dcterms:created xsi:type="dcterms:W3CDTF">2017-01-19T17:59:06Z</dcterms:created>
  <dcterms:modified xsi:type="dcterms:W3CDTF">2022-01-25T17:25:22Z</dcterms:modified>
</cp:coreProperties>
</file>